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INTERNATIONAL DEPARTMENT\COMPETITIONS\INTERNATIONAL\CADETS &amp; JUNIORS 2022\COUPE D'EUROPE JUNIORS 2022\"/>
    </mc:Choice>
  </mc:AlternateContent>
  <xr:revisionPtr revIDLastSave="0" documentId="13_ncr:1_{9C77DF06-3089-4DD0-93C6-79625AF8392D}" xr6:coauthVersionLast="47" xr6:coauthVersionMax="47" xr10:uidLastSave="{00000000-0000-0000-0000-000000000000}"/>
  <bookViews>
    <workbookView xWindow="-108" yWindow="-108" windowWidth="23256" windowHeight="12576" firstSheet="1" activeTab="1" xr2:uid="{C7347587-849B-9D41-BF0A-38AFFA9198A6}"/>
  </bookViews>
  <sheets>
    <sheet name="SET" sheetId="1" state="hidden" r:id="rId1"/>
    <sheet name="1 - SUMMARY" sheetId="2" r:id="rId2"/>
    <sheet name="2 - FORM GENERAL" sheetId="3" r:id="rId3"/>
    <sheet name="3 - FORM COMP" sheetId="4" r:id="rId4"/>
    <sheet name="4 - FORM TRAINING CAMP" sheetId="5" r:id="rId5"/>
    <sheet name="5 - TRANSPORT" sheetId="6" r:id="rId6"/>
    <sheet name="AMOUNT" sheetId="7" r:id="rId7"/>
    <sheet name="EXPORT" sheetId="8" state="hidden" r:id="rId8"/>
  </sheets>
  <definedNames>
    <definedName name="_xlnm.Print_Area" localSheetId="1">'1 - SUMMARY'!$A$1:$F$27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14" i="7" l="1"/>
  <c r="AS14" i="7"/>
  <c r="AR15" i="7"/>
  <c r="AS15" i="7"/>
  <c r="AR16" i="7"/>
  <c r="AS16" i="7"/>
  <c r="AR17" i="7"/>
  <c r="AS17" i="7"/>
  <c r="U17" i="7" s="1"/>
  <c r="AR18" i="7"/>
  <c r="AS18" i="7"/>
  <c r="AR19" i="7"/>
  <c r="AS19" i="7"/>
  <c r="AR20" i="7"/>
  <c r="U20" i="7" s="1"/>
  <c r="AS20" i="7"/>
  <c r="AR21" i="7"/>
  <c r="AS21" i="7"/>
  <c r="U21" i="7" s="1"/>
  <c r="AR22" i="7"/>
  <c r="AS22" i="7"/>
  <c r="AR23" i="7"/>
  <c r="AS23" i="7"/>
  <c r="U23" i="7" s="1"/>
  <c r="AR24" i="7"/>
  <c r="U24" i="7" s="1"/>
  <c r="AS24" i="7"/>
  <c r="AR25" i="7"/>
  <c r="AS25" i="7"/>
  <c r="U25" i="7" s="1"/>
  <c r="AR26" i="7"/>
  <c r="AS26" i="7"/>
  <c r="AR27" i="7"/>
  <c r="AS27" i="7"/>
  <c r="AR28" i="7"/>
  <c r="U28" i="7" s="1"/>
  <c r="AS28" i="7"/>
  <c r="AR29" i="7"/>
  <c r="AS29" i="7"/>
  <c r="AR30" i="7"/>
  <c r="AS30" i="7"/>
  <c r="AR31" i="7"/>
  <c r="AS31" i="7"/>
  <c r="U31" i="7" s="1"/>
  <c r="AR32" i="7"/>
  <c r="U32" i="7" s="1"/>
  <c r="AS32" i="7"/>
  <c r="AR33" i="7"/>
  <c r="AS33" i="7"/>
  <c r="U33" i="7" s="1"/>
  <c r="AR34" i="7"/>
  <c r="AS34" i="7"/>
  <c r="AR35" i="7"/>
  <c r="AS35" i="7"/>
  <c r="AR36" i="7"/>
  <c r="AS36" i="7"/>
  <c r="AR37" i="7"/>
  <c r="AS37" i="7"/>
  <c r="U37" i="7" s="1"/>
  <c r="AR38" i="7"/>
  <c r="AS38" i="7"/>
  <c r="AR39" i="7"/>
  <c r="AS39" i="7"/>
  <c r="U39" i="7" s="1"/>
  <c r="AR40" i="7"/>
  <c r="AS40" i="7"/>
  <c r="AR41" i="7"/>
  <c r="AS41" i="7"/>
  <c r="U41" i="7" s="1"/>
  <c r="AR42" i="7"/>
  <c r="AS42" i="7"/>
  <c r="AR43" i="7"/>
  <c r="AS43" i="7"/>
  <c r="U43" i="7" s="1"/>
  <c r="AR44" i="7"/>
  <c r="U44" i="7" s="1"/>
  <c r="AS44" i="7"/>
  <c r="AR45" i="7"/>
  <c r="AS45" i="7"/>
  <c r="AR46" i="7"/>
  <c r="AS46" i="7"/>
  <c r="AR47" i="7"/>
  <c r="AS47" i="7"/>
  <c r="U47" i="7" s="1"/>
  <c r="AR48" i="7"/>
  <c r="AS48" i="7"/>
  <c r="AR49" i="7"/>
  <c r="AS49" i="7"/>
  <c r="AR50" i="7"/>
  <c r="AS50" i="7"/>
  <c r="AR51" i="7"/>
  <c r="AS51" i="7"/>
  <c r="U51" i="7" s="1"/>
  <c r="AR52" i="7"/>
  <c r="U52" i="7" s="1"/>
  <c r="AS52" i="7"/>
  <c r="AR53" i="7"/>
  <c r="U53" i="7" s="1"/>
  <c r="AS53" i="7"/>
  <c r="AR54" i="7"/>
  <c r="AS54" i="7"/>
  <c r="AR55" i="7"/>
  <c r="AS55" i="7"/>
  <c r="AR56" i="7"/>
  <c r="AS56" i="7"/>
  <c r="AR57" i="7"/>
  <c r="AS57" i="7"/>
  <c r="AR58" i="7"/>
  <c r="AS58" i="7"/>
  <c r="AR59" i="7"/>
  <c r="AS59" i="7"/>
  <c r="U59" i="7" s="1"/>
  <c r="AR60" i="7"/>
  <c r="U60" i="7" s="1"/>
  <c r="AS60" i="7"/>
  <c r="AR61" i="7"/>
  <c r="U61" i="7" s="1"/>
  <c r="AS61" i="7"/>
  <c r="AR62" i="7"/>
  <c r="AS62" i="7"/>
  <c r="U14" i="7"/>
  <c r="M15" i="7"/>
  <c r="U15" i="7"/>
  <c r="U18" i="7"/>
  <c r="U19" i="7"/>
  <c r="U22" i="7"/>
  <c r="U26" i="7"/>
  <c r="U27" i="7"/>
  <c r="U29" i="7"/>
  <c r="U30" i="7"/>
  <c r="U34" i="7"/>
  <c r="U35" i="7"/>
  <c r="U36" i="7"/>
  <c r="U38" i="7"/>
  <c r="U42" i="7"/>
  <c r="U45" i="7"/>
  <c r="U46" i="7"/>
  <c r="U50" i="7"/>
  <c r="U54" i="7"/>
  <c r="U55" i="7"/>
  <c r="U58" i="7"/>
  <c r="U62" i="7"/>
  <c r="AQ14" i="7"/>
  <c r="AQ15" i="7"/>
  <c r="AQ16" i="7"/>
  <c r="AQ17" i="7"/>
  <c r="AQ18" i="7"/>
  <c r="M18" i="7" s="1"/>
  <c r="AQ19" i="7"/>
  <c r="AQ20" i="7"/>
  <c r="AQ21" i="7"/>
  <c r="AQ22" i="7"/>
  <c r="AQ23" i="7"/>
  <c r="AQ24" i="7"/>
  <c r="AQ25" i="7"/>
  <c r="AQ26" i="7"/>
  <c r="M26" i="7" s="1"/>
  <c r="AQ27" i="7"/>
  <c r="AQ28" i="7"/>
  <c r="AQ29" i="7"/>
  <c r="AQ30" i="7"/>
  <c r="AQ31" i="7"/>
  <c r="AQ32" i="7"/>
  <c r="AQ33" i="7"/>
  <c r="AQ34" i="7"/>
  <c r="M34" i="7" s="1"/>
  <c r="AQ35" i="7"/>
  <c r="AQ36" i="7"/>
  <c r="AQ37" i="7"/>
  <c r="AQ38" i="7"/>
  <c r="AQ39" i="7"/>
  <c r="AQ40" i="7"/>
  <c r="AQ41" i="7"/>
  <c r="AQ42" i="7"/>
  <c r="M42" i="7" s="1"/>
  <c r="AQ43" i="7"/>
  <c r="AQ44" i="7"/>
  <c r="AQ45" i="7"/>
  <c r="AQ46" i="7"/>
  <c r="AQ47" i="7"/>
  <c r="AQ48" i="7"/>
  <c r="AQ49" i="7"/>
  <c r="AQ50" i="7"/>
  <c r="M50" i="7" s="1"/>
  <c r="AQ51" i="7"/>
  <c r="AQ52" i="7"/>
  <c r="AQ53" i="7"/>
  <c r="AQ54" i="7"/>
  <c r="AQ55" i="7"/>
  <c r="AQ56" i="7"/>
  <c r="AQ57" i="7"/>
  <c r="AQ58" i="7"/>
  <c r="M58" i="7" s="1"/>
  <c r="AQ59" i="7"/>
  <c r="AQ60" i="7"/>
  <c r="AQ61" i="7"/>
  <c r="AQ62" i="7"/>
  <c r="AQ13" i="7"/>
  <c r="AC27" i="7"/>
  <c r="D13" i="5"/>
  <c r="AN14" i="7"/>
  <c r="M14" i="7" s="1"/>
  <c r="AO14" i="7"/>
  <c r="AP14" i="7"/>
  <c r="AN15" i="7"/>
  <c r="AO15" i="7"/>
  <c r="AP15" i="7"/>
  <c r="AN16" i="7"/>
  <c r="M16" i="7" s="1"/>
  <c r="AO16" i="7"/>
  <c r="AP16" i="7"/>
  <c r="AN17" i="7"/>
  <c r="M17" i="7" s="1"/>
  <c r="AO17" i="7"/>
  <c r="AP17" i="7"/>
  <c r="AN18" i="7"/>
  <c r="AO18" i="7"/>
  <c r="AP18" i="7"/>
  <c r="AN19" i="7"/>
  <c r="M19" i="7" s="1"/>
  <c r="AO19" i="7"/>
  <c r="AP19" i="7"/>
  <c r="AN20" i="7"/>
  <c r="M20" i="7" s="1"/>
  <c r="AO20" i="7"/>
  <c r="AP20" i="7"/>
  <c r="AN21" i="7"/>
  <c r="M21" i="7" s="1"/>
  <c r="AO21" i="7"/>
  <c r="AP21" i="7"/>
  <c r="AN22" i="7"/>
  <c r="M22" i="7" s="1"/>
  <c r="AO22" i="7"/>
  <c r="AP22" i="7"/>
  <c r="AN23" i="7"/>
  <c r="M23" i="7" s="1"/>
  <c r="AO23" i="7"/>
  <c r="AP23" i="7"/>
  <c r="AN24" i="7"/>
  <c r="AO24" i="7"/>
  <c r="M24" i="7" s="1"/>
  <c r="AP24" i="7"/>
  <c r="AN25" i="7"/>
  <c r="M25" i="7" s="1"/>
  <c r="AO25" i="7"/>
  <c r="AP25" i="7"/>
  <c r="AN26" i="7"/>
  <c r="AO26" i="7"/>
  <c r="AP26" i="7"/>
  <c r="AN27" i="7"/>
  <c r="M27" i="7" s="1"/>
  <c r="AO27" i="7"/>
  <c r="AP27" i="7"/>
  <c r="AN28" i="7"/>
  <c r="M28" i="7" s="1"/>
  <c r="AO28" i="7"/>
  <c r="AP28" i="7"/>
  <c r="AN29" i="7"/>
  <c r="M29" i="7" s="1"/>
  <c r="AO29" i="7"/>
  <c r="AP29" i="7"/>
  <c r="AN30" i="7"/>
  <c r="M30" i="7" s="1"/>
  <c r="AO30" i="7"/>
  <c r="AP30" i="7"/>
  <c r="AN31" i="7"/>
  <c r="M31" i="7" s="1"/>
  <c r="AO31" i="7"/>
  <c r="AP31" i="7"/>
  <c r="AN32" i="7"/>
  <c r="AO32" i="7"/>
  <c r="M32" i="7" s="1"/>
  <c r="AP32" i="7"/>
  <c r="AN33" i="7"/>
  <c r="M33" i="7" s="1"/>
  <c r="AO33" i="7"/>
  <c r="AP33" i="7"/>
  <c r="AN34" i="7"/>
  <c r="AO34" i="7"/>
  <c r="AP34" i="7"/>
  <c r="AN35" i="7"/>
  <c r="M35" i="7" s="1"/>
  <c r="AO35" i="7"/>
  <c r="AP35" i="7"/>
  <c r="AN36" i="7"/>
  <c r="M36" i="7" s="1"/>
  <c r="AO36" i="7"/>
  <c r="AP36" i="7"/>
  <c r="AN37" i="7"/>
  <c r="M37" i="7" s="1"/>
  <c r="AO37" i="7"/>
  <c r="AP37" i="7"/>
  <c r="AN38" i="7"/>
  <c r="M38" i="7" s="1"/>
  <c r="AO38" i="7"/>
  <c r="AP38" i="7"/>
  <c r="AN39" i="7"/>
  <c r="M39" i="7" s="1"/>
  <c r="AO39" i="7"/>
  <c r="AP39" i="7"/>
  <c r="AN40" i="7"/>
  <c r="M40" i="7" s="1"/>
  <c r="AO40" i="7"/>
  <c r="AP40" i="7"/>
  <c r="AN41" i="7"/>
  <c r="M41" i="7" s="1"/>
  <c r="AO41" i="7"/>
  <c r="AP41" i="7"/>
  <c r="AN42" i="7"/>
  <c r="AO42" i="7"/>
  <c r="AP42" i="7"/>
  <c r="AN43" i="7"/>
  <c r="M43" i="7" s="1"/>
  <c r="AO43" i="7"/>
  <c r="AP43" i="7"/>
  <c r="AN44" i="7"/>
  <c r="M44" i="7" s="1"/>
  <c r="AO44" i="7"/>
  <c r="AP44" i="7"/>
  <c r="AN45" i="7"/>
  <c r="M45" i="7" s="1"/>
  <c r="AO45" i="7"/>
  <c r="AP45" i="7"/>
  <c r="AN46" i="7"/>
  <c r="M46" i="7" s="1"/>
  <c r="AO46" i="7"/>
  <c r="AP46" i="7"/>
  <c r="AN47" i="7"/>
  <c r="M47" i="7" s="1"/>
  <c r="AO47" i="7"/>
  <c r="AP47" i="7"/>
  <c r="AN48" i="7"/>
  <c r="M48" i="7" s="1"/>
  <c r="AO48" i="7"/>
  <c r="AP48" i="7"/>
  <c r="AN49" i="7"/>
  <c r="M49" i="7" s="1"/>
  <c r="AO49" i="7"/>
  <c r="AP49" i="7"/>
  <c r="AN50" i="7"/>
  <c r="AO50" i="7"/>
  <c r="AP50" i="7"/>
  <c r="AN51" i="7"/>
  <c r="M51" i="7" s="1"/>
  <c r="AO51" i="7"/>
  <c r="AP51" i="7"/>
  <c r="AN52" i="7"/>
  <c r="M52" i="7" s="1"/>
  <c r="AO52" i="7"/>
  <c r="AP52" i="7"/>
  <c r="AN53" i="7"/>
  <c r="M53" i="7" s="1"/>
  <c r="AO53" i="7"/>
  <c r="AP53" i="7"/>
  <c r="AN54" i="7"/>
  <c r="M54" i="7" s="1"/>
  <c r="AO54" i="7"/>
  <c r="AP54" i="7"/>
  <c r="AN55" i="7"/>
  <c r="M55" i="7" s="1"/>
  <c r="AO55" i="7"/>
  <c r="AP55" i="7"/>
  <c r="AN56" i="7"/>
  <c r="M56" i="7" s="1"/>
  <c r="AO56" i="7"/>
  <c r="AP56" i="7"/>
  <c r="AN57" i="7"/>
  <c r="M57" i="7" s="1"/>
  <c r="AO57" i="7"/>
  <c r="AP57" i="7"/>
  <c r="AN58" i="7"/>
  <c r="AO58" i="7"/>
  <c r="AP58" i="7"/>
  <c r="AN59" i="7"/>
  <c r="M59" i="7" s="1"/>
  <c r="AO59" i="7"/>
  <c r="AP59" i="7"/>
  <c r="AN60" i="7"/>
  <c r="M60" i="7" s="1"/>
  <c r="AO60" i="7"/>
  <c r="AP60" i="7"/>
  <c r="AN61" i="7"/>
  <c r="M61" i="7" s="1"/>
  <c r="AO61" i="7"/>
  <c r="AP61" i="7"/>
  <c r="AN62" i="7"/>
  <c r="M62" i="7" s="1"/>
  <c r="AO62" i="7"/>
  <c r="AP62" i="7"/>
  <c r="AP13" i="7"/>
  <c r="AO13" i="7"/>
  <c r="AN13" i="7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M13" i="7" l="1"/>
  <c r="U56" i="7"/>
  <c r="U57" i="7"/>
  <c r="U49" i="7"/>
  <c r="U48" i="7"/>
  <c r="U40" i="7"/>
  <c r="U16" i="7"/>
  <c r="B3" i="8"/>
  <c r="D3" i="8"/>
  <c r="E3" i="8"/>
  <c r="A3" i="8" s="1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BA3" i="8"/>
  <c r="BB3" i="8"/>
  <c r="BC3" i="8"/>
  <c r="BD3" i="8"/>
  <c r="BE3" i="8"/>
  <c r="BF3" i="8"/>
  <c r="BG3" i="8"/>
  <c r="BH3" i="8"/>
  <c r="BI3" i="8"/>
  <c r="BJ3" i="8"/>
  <c r="E4" i="8"/>
  <c r="B4" i="8" s="1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A5" i="8"/>
  <c r="B5" i="8"/>
  <c r="E5" i="8"/>
  <c r="D5" i="8" s="1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BG5" i="8"/>
  <c r="BH5" i="8"/>
  <c r="BI5" i="8"/>
  <c r="BJ5" i="8"/>
  <c r="E6" i="8"/>
  <c r="D6" i="8" s="1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7" i="8"/>
  <c r="D7" i="8"/>
  <c r="E7" i="8"/>
  <c r="A7" i="8" s="1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E8" i="8"/>
  <c r="A8" i="8" s="1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E9" i="8"/>
  <c r="A9" i="8" s="1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A10" i="8"/>
  <c r="B10" i="8"/>
  <c r="E10" i="8"/>
  <c r="D10" i="8" s="1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11" i="8"/>
  <c r="D11" i="8"/>
  <c r="E11" i="8"/>
  <c r="A11" i="8" s="1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A12" i="8"/>
  <c r="E12" i="8"/>
  <c r="B12" i="8" s="1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A13" i="8"/>
  <c r="B13" i="8"/>
  <c r="E13" i="8"/>
  <c r="D13" i="8" s="1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14" i="8"/>
  <c r="E14" i="8"/>
  <c r="D14" i="8" s="1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A15" i="8"/>
  <c r="B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E16" i="8"/>
  <c r="A16" i="8" s="1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E17" i="8"/>
  <c r="A17" i="8" s="1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18" i="8"/>
  <c r="E18" i="8"/>
  <c r="A18" i="8" s="1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19" i="8"/>
  <c r="E19" i="8"/>
  <c r="A19" i="8" s="1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A20" i="8"/>
  <c r="E20" i="8"/>
  <c r="B20" i="8" s="1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E21" i="8"/>
  <c r="D21" i="8" s="1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E22" i="8"/>
  <c r="D22" i="8" s="1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E23" i="8"/>
  <c r="A23" i="8" s="1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E24" i="8"/>
  <c r="A24" i="8" s="1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E25" i="8"/>
  <c r="B25" i="8" s="1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26" i="8"/>
  <c r="D26" i="8"/>
  <c r="E26" i="8"/>
  <c r="A26" i="8" s="1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A27" i="8"/>
  <c r="B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A28" i="8"/>
  <c r="D28" i="8"/>
  <c r="E28" i="8"/>
  <c r="B28" i="8" s="1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E29" i="8"/>
  <c r="D29" i="8" s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E30" i="8"/>
  <c r="D30" i="8" s="1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E31" i="8"/>
  <c r="A31" i="8" s="1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E32" i="8"/>
  <c r="A32" i="8" s="1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E33" i="8"/>
  <c r="B33" i="8" s="1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E34" i="8"/>
  <c r="D34" i="8" s="1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35" i="8"/>
  <c r="D35" i="8"/>
  <c r="E35" i="8"/>
  <c r="A35" i="8" s="1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E36" i="8"/>
  <c r="B36" i="8" s="1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E37" i="8"/>
  <c r="D37" i="8" s="1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E38" i="8"/>
  <c r="D38" i="8" s="1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39" i="8"/>
  <c r="E39" i="8"/>
  <c r="A39" i="8" s="1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E40" i="8"/>
  <c r="A40" i="8" s="1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E41" i="8"/>
  <c r="B41" i="8" s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E42" i="8"/>
  <c r="D42" i="8" s="1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E43" i="8"/>
  <c r="D43" i="8" s="1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A44" i="8"/>
  <c r="B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E45" i="8"/>
  <c r="D45" i="8" s="1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E46" i="8"/>
  <c r="D46" i="8" s="1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D47" i="8"/>
  <c r="E47" i="8"/>
  <c r="A47" i="8" s="1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BF47" i="8"/>
  <c r="BG47" i="8"/>
  <c r="BH47" i="8"/>
  <c r="BI47" i="8"/>
  <c r="BJ47" i="8"/>
  <c r="E48" i="8"/>
  <c r="A48" i="8" s="1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E49" i="8"/>
  <c r="B49" i="8" s="1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E50" i="8"/>
  <c r="D50" i="8" s="1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E51" i="8"/>
  <c r="A51" i="8" s="1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U2" i="8"/>
  <c r="AV2" i="8"/>
  <c r="AI14" i="4"/>
  <c r="AJ14" i="4"/>
  <c r="AK14" i="4"/>
  <c r="AL14" i="4"/>
  <c r="AM14" i="4"/>
  <c r="AI15" i="4"/>
  <c r="AJ15" i="4"/>
  <c r="AK15" i="4"/>
  <c r="AL15" i="4"/>
  <c r="AM15" i="4"/>
  <c r="AI16" i="4"/>
  <c r="AJ16" i="4"/>
  <c r="AK16" i="4"/>
  <c r="AL16" i="4"/>
  <c r="AM16" i="4"/>
  <c r="AI17" i="4"/>
  <c r="AJ17" i="4"/>
  <c r="AK17" i="4"/>
  <c r="AL17" i="4"/>
  <c r="AM17" i="4"/>
  <c r="AI18" i="4"/>
  <c r="AJ18" i="4"/>
  <c r="AK18" i="4"/>
  <c r="AL18" i="4"/>
  <c r="AM18" i="4"/>
  <c r="AI19" i="4"/>
  <c r="AJ19" i="4"/>
  <c r="AK19" i="4"/>
  <c r="AL19" i="4"/>
  <c r="AM19" i="4"/>
  <c r="AI20" i="4"/>
  <c r="AJ20" i="4"/>
  <c r="AK20" i="4"/>
  <c r="AL20" i="4"/>
  <c r="AM20" i="4"/>
  <c r="AI21" i="4"/>
  <c r="AJ21" i="4"/>
  <c r="AK21" i="4"/>
  <c r="AL21" i="4"/>
  <c r="AM21" i="4"/>
  <c r="AI22" i="4"/>
  <c r="AJ22" i="4"/>
  <c r="AK22" i="4"/>
  <c r="AL22" i="4"/>
  <c r="AM22" i="4"/>
  <c r="AI23" i="4"/>
  <c r="AJ23" i="4"/>
  <c r="AK23" i="4"/>
  <c r="AL23" i="4"/>
  <c r="AM23" i="4"/>
  <c r="AI24" i="4"/>
  <c r="AJ24" i="4"/>
  <c r="AK24" i="4"/>
  <c r="AL24" i="4"/>
  <c r="AM24" i="4"/>
  <c r="AI25" i="4"/>
  <c r="AJ25" i="4"/>
  <c r="AK25" i="4"/>
  <c r="AL25" i="4"/>
  <c r="AM25" i="4"/>
  <c r="AI26" i="4"/>
  <c r="AJ26" i="4"/>
  <c r="AK26" i="4"/>
  <c r="AL26" i="4"/>
  <c r="AM26" i="4"/>
  <c r="AI27" i="4"/>
  <c r="AJ27" i="4"/>
  <c r="AK27" i="4"/>
  <c r="AL27" i="4"/>
  <c r="AM27" i="4"/>
  <c r="AI28" i="4"/>
  <c r="AJ28" i="4"/>
  <c r="AK28" i="4"/>
  <c r="AL28" i="4"/>
  <c r="AM28" i="4"/>
  <c r="AI29" i="4"/>
  <c r="AJ29" i="4"/>
  <c r="AK29" i="4"/>
  <c r="AL29" i="4"/>
  <c r="AM29" i="4"/>
  <c r="AI30" i="4"/>
  <c r="AJ30" i="4"/>
  <c r="AK30" i="4"/>
  <c r="AL30" i="4"/>
  <c r="AM30" i="4"/>
  <c r="AI31" i="4"/>
  <c r="AJ31" i="4"/>
  <c r="AK31" i="4"/>
  <c r="AL31" i="4"/>
  <c r="AM31" i="4"/>
  <c r="AI32" i="4"/>
  <c r="AJ32" i="4"/>
  <c r="AK32" i="4"/>
  <c r="AL32" i="4"/>
  <c r="AM32" i="4"/>
  <c r="AI33" i="4"/>
  <c r="AJ33" i="4"/>
  <c r="AK33" i="4"/>
  <c r="AL33" i="4"/>
  <c r="AM33" i="4"/>
  <c r="AI34" i="4"/>
  <c r="AJ34" i="4"/>
  <c r="AK34" i="4"/>
  <c r="AL34" i="4"/>
  <c r="AM34" i="4"/>
  <c r="AI35" i="4"/>
  <c r="AJ35" i="4"/>
  <c r="AK35" i="4"/>
  <c r="AL35" i="4"/>
  <c r="AM35" i="4"/>
  <c r="AI36" i="4"/>
  <c r="AJ36" i="4"/>
  <c r="AK36" i="4"/>
  <c r="AL36" i="4"/>
  <c r="AM36" i="4"/>
  <c r="AI37" i="4"/>
  <c r="AJ37" i="4"/>
  <c r="AK37" i="4"/>
  <c r="AL37" i="4"/>
  <c r="AM37" i="4"/>
  <c r="AI38" i="4"/>
  <c r="AJ38" i="4"/>
  <c r="AK38" i="4"/>
  <c r="AL38" i="4"/>
  <c r="AM38" i="4"/>
  <c r="AI39" i="4"/>
  <c r="AJ39" i="4"/>
  <c r="AK39" i="4"/>
  <c r="AL39" i="4"/>
  <c r="AM39" i="4"/>
  <c r="AI40" i="4"/>
  <c r="AJ40" i="4"/>
  <c r="AK40" i="4"/>
  <c r="AL40" i="4"/>
  <c r="AM40" i="4"/>
  <c r="AI41" i="4"/>
  <c r="AJ41" i="4"/>
  <c r="AK41" i="4"/>
  <c r="AL41" i="4"/>
  <c r="AM41" i="4"/>
  <c r="AI42" i="4"/>
  <c r="AJ42" i="4"/>
  <c r="AK42" i="4"/>
  <c r="AL42" i="4"/>
  <c r="AM42" i="4"/>
  <c r="AI43" i="4"/>
  <c r="AJ43" i="4"/>
  <c r="AK43" i="4"/>
  <c r="AL43" i="4"/>
  <c r="AM43" i="4"/>
  <c r="AI44" i="4"/>
  <c r="AJ44" i="4"/>
  <c r="AK44" i="4"/>
  <c r="AL44" i="4"/>
  <c r="AM44" i="4"/>
  <c r="AI45" i="4"/>
  <c r="AJ45" i="4"/>
  <c r="AK45" i="4"/>
  <c r="AL45" i="4"/>
  <c r="AM45" i="4"/>
  <c r="AI46" i="4"/>
  <c r="AJ46" i="4"/>
  <c r="AK46" i="4"/>
  <c r="AL46" i="4"/>
  <c r="AM46" i="4"/>
  <c r="AI47" i="4"/>
  <c r="AJ47" i="4"/>
  <c r="AK47" i="4"/>
  <c r="AL47" i="4"/>
  <c r="AM47" i="4"/>
  <c r="AI48" i="4"/>
  <c r="AJ48" i="4"/>
  <c r="AK48" i="4"/>
  <c r="AL48" i="4"/>
  <c r="AM48" i="4"/>
  <c r="AI49" i="4"/>
  <c r="AJ49" i="4"/>
  <c r="AK49" i="4"/>
  <c r="AL49" i="4"/>
  <c r="AM49" i="4"/>
  <c r="AI50" i="4"/>
  <c r="AJ50" i="4"/>
  <c r="AK50" i="4"/>
  <c r="AL50" i="4"/>
  <c r="AM50" i="4"/>
  <c r="AI51" i="4"/>
  <c r="AJ51" i="4"/>
  <c r="AK51" i="4"/>
  <c r="AL51" i="4"/>
  <c r="AM51" i="4"/>
  <c r="AI52" i="4"/>
  <c r="AJ52" i="4"/>
  <c r="AK52" i="4"/>
  <c r="AL52" i="4"/>
  <c r="AM52" i="4"/>
  <c r="AI53" i="4"/>
  <c r="AJ53" i="4"/>
  <c r="AK53" i="4"/>
  <c r="AL53" i="4"/>
  <c r="AM53" i="4"/>
  <c r="AI54" i="4"/>
  <c r="AJ54" i="4"/>
  <c r="AK54" i="4"/>
  <c r="AL54" i="4"/>
  <c r="AM54" i="4"/>
  <c r="AI55" i="4"/>
  <c r="AJ55" i="4"/>
  <c r="AK55" i="4"/>
  <c r="AL55" i="4"/>
  <c r="AM55" i="4"/>
  <c r="AI56" i="4"/>
  <c r="AJ56" i="4"/>
  <c r="AK56" i="4"/>
  <c r="AL56" i="4"/>
  <c r="AM56" i="4"/>
  <c r="AI57" i="4"/>
  <c r="AJ57" i="4"/>
  <c r="AK57" i="4"/>
  <c r="AL57" i="4"/>
  <c r="AM57" i="4"/>
  <c r="AI58" i="4"/>
  <c r="AJ58" i="4"/>
  <c r="AK58" i="4"/>
  <c r="AL58" i="4"/>
  <c r="AM58" i="4"/>
  <c r="AI59" i="4"/>
  <c r="AJ59" i="4"/>
  <c r="AK59" i="4"/>
  <c r="AL59" i="4"/>
  <c r="AM59" i="4"/>
  <c r="AI60" i="4"/>
  <c r="AJ60" i="4"/>
  <c r="AK60" i="4"/>
  <c r="AL60" i="4"/>
  <c r="AM60" i="4"/>
  <c r="AI61" i="4"/>
  <c r="AJ61" i="4"/>
  <c r="AK61" i="4"/>
  <c r="AL61" i="4"/>
  <c r="AM61" i="4"/>
  <c r="AI62" i="4"/>
  <c r="AJ62" i="4"/>
  <c r="AK62" i="4"/>
  <c r="AL62" i="4"/>
  <c r="AM62" i="4"/>
  <c r="AM13" i="4"/>
  <c r="AL13" i="4"/>
  <c r="D51" i="8" l="1"/>
  <c r="B42" i="8"/>
  <c r="B37" i="8"/>
  <c r="A33" i="8"/>
  <c r="B51" i="8"/>
  <c r="A49" i="8"/>
  <c r="A42" i="8"/>
  <c r="D39" i="8"/>
  <c r="D23" i="8"/>
  <c r="D20" i="8"/>
  <c r="D18" i="8"/>
  <c r="D4" i="8"/>
  <c r="D36" i="8"/>
  <c r="B43" i="8"/>
  <c r="A41" i="8"/>
  <c r="A36" i="8"/>
  <c r="B34" i="8"/>
  <c r="A25" i="8"/>
  <c r="B6" i="8"/>
  <c r="A4" i="8"/>
  <c r="B45" i="8"/>
  <c r="B29" i="8"/>
  <c r="B50" i="8"/>
  <c r="A43" i="8"/>
  <c r="A34" i="8"/>
  <c r="D31" i="8"/>
  <c r="D19" i="8"/>
  <c r="A50" i="8"/>
  <c r="B31" i="8"/>
  <c r="B21" i="8"/>
  <c r="D12" i="8"/>
  <c r="A45" i="8"/>
  <c r="B30" i="8"/>
  <c r="D16" i="8"/>
  <c r="D8" i="8"/>
  <c r="B38" i="8"/>
  <c r="B47" i="8"/>
  <c r="D41" i="8"/>
  <c r="A38" i="8"/>
  <c r="D33" i="8"/>
  <c r="A30" i="8"/>
  <c r="D25" i="8"/>
  <c r="B23" i="8"/>
  <c r="A22" i="8"/>
  <c r="D17" i="8"/>
  <c r="A14" i="8"/>
  <c r="D9" i="8"/>
  <c r="A6" i="8"/>
  <c r="D48" i="8"/>
  <c r="B46" i="8"/>
  <c r="A37" i="8"/>
  <c r="D32" i="8"/>
  <c r="B22" i="8"/>
  <c r="A21" i="8"/>
  <c r="D49" i="8"/>
  <c r="A46" i="8"/>
  <c r="B48" i="8"/>
  <c r="B40" i="8"/>
  <c r="B32" i="8"/>
  <c r="B24" i="8"/>
  <c r="B16" i="8"/>
  <c r="B8" i="8"/>
  <c r="D40" i="8"/>
  <c r="A29" i="8"/>
  <c r="D24" i="8"/>
  <c r="B17" i="8"/>
  <c r="B9" i="8"/>
  <c r="AC14" i="7"/>
  <c r="AD14" i="7"/>
  <c r="AE14" i="7"/>
  <c r="AF14" i="7"/>
  <c r="AG14" i="7"/>
  <c r="AH14" i="7"/>
  <c r="AI14" i="7"/>
  <c r="AJ14" i="7"/>
  <c r="AK14" i="7"/>
  <c r="AL14" i="7"/>
  <c r="AC15" i="7"/>
  <c r="AD15" i="7"/>
  <c r="AE15" i="7"/>
  <c r="AF15" i="7"/>
  <c r="AG15" i="7"/>
  <c r="AH15" i="7"/>
  <c r="AI15" i="7"/>
  <c r="AJ15" i="7"/>
  <c r="AK15" i="7"/>
  <c r="AL15" i="7"/>
  <c r="AC16" i="7"/>
  <c r="AD16" i="7"/>
  <c r="AE16" i="7"/>
  <c r="AF16" i="7"/>
  <c r="AG16" i="7"/>
  <c r="AH16" i="7"/>
  <c r="AI16" i="7"/>
  <c r="AJ16" i="7"/>
  <c r="AK16" i="7"/>
  <c r="AL16" i="7"/>
  <c r="AC17" i="7"/>
  <c r="AD17" i="7"/>
  <c r="AE17" i="7"/>
  <c r="AF17" i="7"/>
  <c r="AG17" i="7"/>
  <c r="AH17" i="7"/>
  <c r="AI17" i="7"/>
  <c r="AJ17" i="7"/>
  <c r="AK17" i="7"/>
  <c r="AL17" i="7"/>
  <c r="AC18" i="7"/>
  <c r="AD18" i="7"/>
  <c r="AE18" i="7"/>
  <c r="AF18" i="7"/>
  <c r="AG18" i="7"/>
  <c r="AH18" i="7"/>
  <c r="AI18" i="7"/>
  <c r="AJ18" i="7"/>
  <c r="AK18" i="7"/>
  <c r="AL18" i="7"/>
  <c r="AC19" i="7"/>
  <c r="AD19" i="7"/>
  <c r="AE19" i="7"/>
  <c r="AF19" i="7"/>
  <c r="AG19" i="7"/>
  <c r="AH19" i="7"/>
  <c r="AI19" i="7"/>
  <c r="AJ19" i="7"/>
  <c r="AK19" i="7"/>
  <c r="AL19" i="7"/>
  <c r="AC20" i="7"/>
  <c r="AD20" i="7"/>
  <c r="AE20" i="7"/>
  <c r="AF20" i="7"/>
  <c r="AG20" i="7"/>
  <c r="AH20" i="7"/>
  <c r="AI20" i="7"/>
  <c r="AJ20" i="7"/>
  <c r="AK20" i="7"/>
  <c r="AL20" i="7"/>
  <c r="AC21" i="7"/>
  <c r="AD21" i="7"/>
  <c r="AE21" i="7"/>
  <c r="AF21" i="7"/>
  <c r="AG21" i="7"/>
  <c r="AH21" i="7"/>
  <c r="AI21" i="7"/>
  <c r="AJ21" i="7"/>
  <c r="AK21" i="7"/>
  <c r="AL21" i="7"/>
  <c r="AC22" i="7"/>
  <c r="AD22" i="7"/>
  <c r="AE22" i="7"/>
  <c r="AF22" i="7"/>
  <c r="AG22" i="7"/>
  <c r="AH22" i="7"/>
  <c r="AI22" i="7"/>
  <c r="AJ22" i="7"/>
  <c r="AK22" i="7"/>
  <c r="AL22" i="7"/>
  <c r="AC23" i="7"/>
  <c r="AD23" i="7"/>
  <c r="AE23" i="7"/>
  <c r="AF23" i="7"/>
  <c r="AG23" i="7"/>
  <c r="AH23" i="7"/>
  <c r="AI23" i="7"/>
  <c r="AJ23" i="7"/>
  <c r="AK23" i="7"/>
  <c r="AL23" i="7"/>
  <c r="AC24" i="7"/>
  <c r="AD24" i="7"/>
  <c r="AE24" i="7"/>
  <c r="AF24" i="7"/>
  <c r="AG24" i="7"/>
  <c r="AH24" i="7"/>
  <c r="AI24" i="7"/>
  <c r="AJ24" i="7"/>
  <c r="AK24" i="7"/>
  <c r="AL24" i="7"/>
  <c r="AC25" i="7"/>
  <c r="AD25" i="7"/>
  <c r="AE25" i="7"/>
  <c r="AF25" i="7"/>
  <c r="AG25" i="7"/>
  <c r="AH25" i="7"/>
  <c r="AI25" i="7"/>
  <c r="AJ25" i="7"/>
  <c r="AK25" i="7"/>
  <c r="AL25" i="7"/>
  <c r="AC26" i="7"/>
  <c r="AD26" i="7"/>
  <c r="AE26" i="7"/>
  <c r="AF26" i="7"/>
  <c r="AG26" i="7"/>
  <c r="AH26" i="7"/>
  <c r="AI26" i="7"/>
  <c r="AJ26" i="7"/>
  <c r="AK26" i="7"/>
  <c r="AL26" i="7"/>
  <c r="AD27" i="7"/>
  <c r="AE27" i="7"/>
  <c r="AF27" i="7"/>
  <c r="AG27" i="7"/>
  <c r="AH27" i="7"/>
  <c r="AI27" i="7"/>
  <c r="AJ27" i="7"/>
  <c r="AK27" i="7"/>
  <c r="AL27" i="7"/>
  <c r="AC28" i="7"/>
  <c r="AD28" i="7"/>
  <c r="AE28" i="7"/>
  <c r="AF28" i="7"/>
  <c r="AG28" i="7"/>
  <c r="AH28" i="7"/>
  <c r="AI28" i="7"/>
  <c r="AJ28" i="7"/>
  <c r="AK28" i="7"/>
  <c r="AL28" i="7"/>
  <c r="AC29" i="7"/>
  <c r="AD29" i="7"/>
  <c r="AE29" i="7"/>
  <c r="AF29" i="7"/>
  <c r="AG29" i="7"/>
  <c r="AH29" i="7"/>
  <c r="AI29" i="7"/>
  <c r="AJ29" i="7"/>
  <c r="AK29" i="7"/>
  <c r="AL29" i="7"/>
  <c r="AC30" i="7"/>
  <c r="AD30" i="7"/>
  <c r="AE30" i="7"/>
  <c r="AF30" i="7"/>
  <c r="AG30" i="7"/>
  <c r="AH30" i="7"/>
  <c r="AI30" i="7"/>
  <c r="AJ30" i="7"/>
  <c r="AK30" i="7"/>
  <c r="AL30" i="7"/>
  <c r="AC31" i="7"/>
  <c r="AD31" i="7"/>
  <c r="AE31" i="7"/>
  <c r="AF31" i="7"/>
  <c r="AG31" i="7"/>
  <c r="AH31" i="7"/>
  <c r="AI31" i="7"/>
  <c r="AJ31" i="7"/>
  <c r="AK31" i="7"/>
  <c r="AL31" i="7"/>
  <c r="AC32" i="7"/>
  <c r="AD32" i="7"/>
  <c r="AE32" i="7"/>
  <c r="AF32" i="7"/>
  <c r="AG32" i="7"/>
  <c r="AH32" i="7"/>
  <c r="AI32" i="7"/>
  <c r="AJ32" i="7"/>
  <c r="AK32" i="7"/>
  <c r="AL32" i="7"/>
  <c r="AC33" i="7"/>
  <c r="AD33" i="7"/>
  <c r="AE33" i="7"/>
  <c r="AF33" i="7"/>
  <c r="AG33" i="7"/>
  <c r="AH33" i="7"/>
  <c r="AI33" i="7"/>
  <c r="AJ33" i="7"/>
  <c r="AK33" i="7"/>
  <c r="AL33" i="7"/>
  <c r="AC34" i="7"/>
  <c r="AD34" i="7"/>
  <c r="AE34" i="7"/>
  <c r="AF34" i="7"/>
  <c r="AG34" i="7"/>
  <c r="AH34" i="7"/>
  <c r="AI34" i="7"/>
  <c r="AJ34" i="7"/>
  <c r="AK34" i="7"/>
  <c r="AL34" i="7"/>
  <c r="AC35" i="7"/>
  <c r="AD35" i="7"/>
  <c r="AE35" i="7"/>
  <c r="AF35" i="7"/>
  <c r="AG35" i="7"/>
  <c r="AH35" i="7"/>
  <c r="AI35" i="7"/>
  <c r="AJ35" i="7"/>
  <c r="AK35" i="7"/>
  <c r="AL35" i="7"/>
  <c r="AC36" i="7"/>
  <c r="AD36" i="7"/>
  <c r="AE36" i="7"/>
  <c r="AF36" i="7"/>
  <c r="AG36" i="7"/>
  <c r="AH36" i="7"/>
  <c r="AI36" i="7"/>
  <c r="AJ36" i="7"/>
  <c r="AK36" i="7"/>
  <c r="AL36" i="7"/>
  <c r="AC37" i="7"/>
  <c r="AD37" i="7"/>
  <c r="AE37" i="7"/>
  <c r="AF37" i="7"/>
  <c r="AG37" i="7"/>
  <c r="AH37" i="7"/>
  <c r="AI37" i="7"/>
  <c r="AJ37" i="7"/>
  <c r="AK37" i="7"/>
  <c r="AL37" i="7"/>
  <c r="AC38" i="7"/>
  <c r="AD38" i="7"/>
  <c r="AE38" i="7"/>
  <c r="AF38" i="7"/>
  <c r="AG38" i="7"/>
  <c r="AH38" i="7"/>
  <c r="AI38" i="7"/>
  <c r="AJ38" i="7"/>
  <c r="AK38" i="7"/>
  <c r="AL38" i="7"/>
  <c r="AC39" i="7"/>
  <c r="AD39" i="7"/>
  <c r="AE39" i="7"/>
  <c r="AF39" i="7"/>
  <c r="AG39" i="7"/>
  <c r="AH39" i="7"/>
  <c r="AI39" i="7"/>
  <c r="AJ39" i="7"/>
  <c r="AK39" i="7"/>
  <c r="AL39" i="7"/>
  <c r="AC40" i="7"/>
  <c r="AD40" i="7"/>
  <c r="AE40" i="7"/>
  <c r="AF40" i="7"/>
  <c r="AG40" i="7"/>
  <c r="AH40" i="7"/>
  <c r="AI40" i="7"/>
  <c r="AJ40" i="7"/>
  <c r="AK40" i="7"/>
  <c r="AL40" i="7"/>
  <c r="AC41" i="7"/>
  <c r="AD41" i="7"/>
  <c r="AE41" i="7"/>
  <c r="AF41" i="7"/>
  <c r="AG41" i="7"/>
  <c r="AH41" i="7"/>
  <c r="AI41" i="7"/>
  <c r="AJ41" i="7"/>
  <c r="AK41" i="7"/>
  <c r="AL41" i="7"/>
  <c r="AC42" i="7"/>
  <c r="AD42" i="7"/>
  <c r="AE42" i="7"/>
  <c r="AF42" i="7"/>
  <c r="AG42" i="7"/>
  <c r="AH42" i="7"/>
  <c r="AI42" i="7"/>
  <c r="AJ42" i="7"/>
  <c r="AK42" i="7"/>
  <c r="AL42" i="7"/>
  <c r="AC43" i="7"/>
  <c r="AD43" i="7"/>
  <c r="AE43" i="7"/>
  <c r="AF43" i="7"/>
  <c r="AG43" i="7"/>
  <c r="AH43" i="7"/>
  <c r="AI43" i="7"/>
  <c r="AJ43" i="7"/>
  <c r="AK43" i="7"/>
  <c r="AL43" i="7"/>
  <c r="AC44" i="7"/>
  <c r="AD44" i="7"/>
  <c r="AE44" i="7"/>
  <c r="AF44" i="7"/>
  <c r="AG44" i="7"/>
  <c r="AH44" i="7"/>
  <c r="AI44" i="7"/>
  <c r="AJ44" i="7"/>
  <c r="AK44" i="7"/>
  <c r="AL44" i="7"/>
  <c r="AC45" i="7"/>
  <c r="AD45" i="7"/>
  <c r="AE45" i="7"/>
  <c r="AF45" i="7"/>
  <c r="AG45" i="7"/>
  <c r="AH45" i="7"/>
  <c r="AI45" i="7"/>
  <c r="AJ45" i="7"/>
  <c r="AK45" i="7"/>
  <c r="AL45" i="7"/>
  <c r="AC46" i="7"/>
  <c r="AD46" i="7"/>
  <c r="AE46" i="7"/>
  <c r="AF46" i="7"/>
  <c r="AG46" i="7"/>
  <c r="AH46" i="7"/>
  <c r="AI46" i="7"/>
  <c r="AJ46" i="7"/>
  <c r="AK46" i="7"/>
  <c r="AL46" i="7"/>
  <c r="AC47" i="7"/>
  <c r="AD47" i="7"/>
  <c r="AE47" i="7"/>
  <c r="AF47" i="7"/>
  <c r="AG47" i="7"/>
  <c r="AH47" i="7"/>
  <c r="AI47" i="7"/>
  <c r="AJ47" i="7"/>
  <c r="AK47" i="7"/>
  <c r="AL47" i="7"/>
  <c r="AC48" i="7"/>
  <c r="AD48" i="7"/>
  <c r="AE48" i="7"/>
  <c r="AF48" i="7"/>
  <c r="AG48" i="7"/>
  <c r="AH48" i="7"/>
  <c r="AI48" i="7"/>
  <c r="AJ48" i="7"/>
  <c r="AK48" i="7"/>
  <c r="AL48" i="7"/>
  <c r="AC49" i="7"/>
  <c r="AD49" i="7"/>
  <c r="AE49" i="7"/>
  <c r="AF49" i="7"/>
  <c r="AG49" i="7"/>
  <c r="AH49" i="7"/>
  <c r="AI49" i="7"/>
  <c r="AJ49" i="7"/>
  <c r="AK49" i="7"/>
  <c r="AL49" i="7"/>
  <c r="AC50" i="7"/>
  <c r="AD50" i="7"/>
  <c r="AE50" i="7"/>
  <c r="AF50" i="7"/>
  <c r="AG50" i="7"/>
  <c r="AH50" i="7"/>
  <c r="AI50" i="7"/>
  <c r="AJ50" i="7"/>
  <c r="AK50" i="7"/>
  <c r="AL50" i="7"/>
  <c r="AC51" i="7"/>
  <c r="AD51" i="7"/>
  <c r="AE51" i="7"/>
  <c r="AF51" i="7"/>
  <c r="AG51" i="7"/>
  <c r="AH51" i="7"/>
  <c r="AI51" i="7"/>
  <c r="AJ51" i="7"/>
  <c r="AK51" i="7"/>
  <c r="AL51" i="7"/>
  <c r="AC52" i="7"/>
  <c r="AD52" i="7"/>
  <c r="AE52" i="7"/>
  <c r="AF52" i="7"/>
  <c r="AG52" i="7"/>
  <c r="AH52" i="7"/>
  <c r="AI52" i="7"/>
  <c r="AJ52" i="7"/>
  <c r="AK52" i="7"/>
  <c r="AL52" i="7"/>
  <c r="AC53" i="7"/>
  <c r="AD53" i="7"/>
  <c r="AE53" i="7"/>
  <c r="AF53" i="7"/>
  <c r="AG53" i="7"/>
  <c r="AH53" i="7"/>
  <c r="AI53" i="7"/>
  <c r="AJ53" i="7"/>
  <c r="AK53" i="7"/>
  <c r="AL53" i="7"/>
  <c r="AC54" i="7"/>
  <c r="AD54" i="7"/>
  <c r="AE54" i="7"/>
  <c r="AF54" i="7"/>
  <c r="AG54" i="7"/>
  <c r="AH54" i="7"/>
  <c r="AI54" i="7"/>
  <c r="AJ54" i="7"/>
  <c r="AK54" i="7"/>
  <c r="AL54" i="7"/>
  <c r="AC55" i="7"/>
  <c r="AD55" i="7"/>
  <c r="AE55" i="7"/>
  <c r="AF55" i="7"/>
  <c r="AG55" i="7"/>
  <c r="AH55" i="7"/>
  <c r="AI55" i="7"/>
  <c r="AJ55" i="7"/>
  <c r="AK55" i="7"/>
  <c r="AL55" i="7"/>
  <c r="AC56" i="7"/>
  <c r="AD56" i="7"/>
  <c r="AE56" i="7"/>
  <c r="AF56" i="7"/>
  <c r="AG56" i="7"/>
  <c r="AH56" i="7"/>
  <c r="AI56" i="7"/>
  <c r="AJ56" i="7"/>
  <c r="AK56" i="7"/>
  <c r="AL56" i="7"/>
  <c r="AC57" i="7"/>
  <c r="AD57" i="7"/>
  <c r="AE57" i="7"/>
  <c r="AF57" i="7"/>
  <c r="AG57" i="7"/>
  <c r="AH57" i="7"/>
  <c r="AI57" i="7"/>
  <c r="AJ57" i="7"/>
  <c r="AK57" i="7"/>
  <c r="AL57" i="7"/>
  <c r="AC58" i="7"/>
  <c r="AD58" i="7"/>
  <c r="AE58" i="7"/>
  <c r="AF58" i="7"/>
  <c r="AG58" i="7"/>
  <c r="AH58" i="7"/>
  <c r="AI58" i="7"/>
  <c r="AJ58" i="7"/>
  <c r="AK58" i="7"/>
  <c r="AL58" i="7"/>
  <c r="AC59" i="7"/>
  <c r="AD59" i="7"/>
  <c r="AE59" i="7"/>
  <c r="AF59" i="7"/>
  <c r="AG59" i="7"/>
  <c r="AH59" i="7"/>
  <c r="AI59" i="7"/>
  <c r="AJ59" i="7"/>
  <c r="AK59" i="7"/>
  <c r="AL59" i="7"/>
  <c r="AC60" i="7"/>
  <c r="AD60" i="7"/>
  <c r="AE60" i="7"/>
  <c r="AF60" i="7"/>
  <c r="AG60" i="7"/>
  <c r="AH60" i="7"/>
  <c r="AI60" i="7"/>
  <c r="AJ60" i="7"/>
  <c r="AK60" i="7"/>
  <c r="AL60" i="7"/>
  <c r="AC61" i="7"/>
  <c r="AD61" i="7"/>
  <c r="AE61" i="7"/>
  <c r="AF61" i="7"/>
  <c r="AG61" i="7"/>
  <c r="AH61" i="7"/>
  <c r="AI61" i="7"/>
  <c r="AJ61" i="7"/>
  <c r="AK61" i="7"/>
  <c r="AL61" i="7"/>
  <c r="AC62" i="7"/>
  <c r="AD62" i="7"/>
  <c r="AE62" i="7"/>
  <c r="AF62" i="7"/>
  <c r="AG62" i="7"/>
  <c r="AH62" i="7"/>
  <c r="AI62" i="7"/>
  <c r="AJ62" i="7"/>
  <c r="AK62" i="7"/>
  <c r="AL62" i="7"/>
  <c r="AL13" i="7"/>
  <c r="AK13" i="7"/>
  <c r="AJ13" i="7"/>
  <c r="AI13" i="7"/>
  <c r="AG13" i="7"/>
  <c r="AF13" i="7"/>
  <c r="AE13" i="7"/>
  <c r="AD13" i="7"/>
  <c r="B23" i="2" l="1"/>
  <c r="AA14" i="5"/>
  <c r="AB14" i="5"/>
  <c r="AC14" i="5"/>
  <c r="AA15" i="5"/>
  <c r="AB15" i="5"/>
  <c r="AC15" i="5"/>
  <c r="AA16" i="5"/>
  <c r="AB16" i="5"/>
  <c r="AC16" i="5"/>
  <c r="AA17" i="5"/>
  <c r="AB17" i="5"/>
  <c r="AC17" i="5"/>
  <c r="AA18" i="5"/>
  <c r="AB18" i="5"/>
  <c r="AC18" i="5"/>
  <c r="AA19" i="5"/>
  <c r="AB19" i="5"/>
  <c r="AC19" i="5"/>
  <c r="AA20" i="5"/>
  <c r="AB20" i="5"/>
  <c r="AC20" i="5"/>
  <c r="AA21" i="5"/>
  <c r="AB21" i="5"/>
  <c r="AC21" i="5"/>
  <c r="AA22" i="5"/>
  <c r="AB22" i="5"/>
  <c r="AC22" i="5"/>
  <c r="AA23" i="5"/>
  <c r="AB23" i="5"/>
  <c r="AC23" i="5"/>
  <c r="AA24" i="5"/>
  <c r="AB24" i="5"/>
  <c r="AC24" i="5"/>
  <c r="AA25" i="5"/>
  <c r="AB25" i="5"/>
  <c r="AC25" i="5"/>
  <c r="AA26" i="5"/>
  <c r="AB26" i="5"/>
  <c r="AC26" i="5"/>
  <c r="AA27" i="5"/>
  <c r="AB27" i="5"/>
  <c r="AC27" i="5"/>
  <c r="AA28" i="5"/>
  <c r="AB28" i="5"/>
  <c r="AC28" i="5"/>
  <c r="AA29" i="5"/>
  <c r="AB29" i="5"/>
  <c r="AC29" i="5"/>
  <c r="AA30" i="5"/>
  <c r="AB30" i="5"/>
  <c r="AC30" i="5"/>
  <c r="AA31" i="5"/>
  <c r="AB31" i="5"/>
  <c r="AC31" i="5"/>
  <c r="AA32" i="5"/>
  <c r="AB32" i="5"/>
  <c r="AC32" i="5"/>
  <c r="AA33" i="5"/>
  <c r="AB33" i="5"/>
  <c r="AC33" i="5"/>
  <c r="AA34" i="5"/>
  <c r="AB34" i="5"/>
  <c r="AC34" i="5"/>
  <c r="AA35" i="5"/>
  <c r="AB35" i="5"/>
  <c r="AC35" i="5"/>
  <c r="AA36" i="5"/>
  <c r="AB36" i="5"/>
  <c r="AC36" i="5"/>
  <c r="AA37" i="5"/>
  <c r="AB37" i="5"/>
  <c r="AC37" i="5"/>
  <c r="AA38" i="5"/>
  <c r="AB38" i="5"/>
  <c r="AC38" i="5"/>
  <c r="AA39" i="5"/>
  <c r="AB39" i="5"/>
  <c r="AC39" i="5"/>
  <c r="AA40" i="5"/>
  <c r="AB40" i="5"/>
  <c r="AC40" i="5"/>
  <c r="AA41" i="5"/>
  <c r="AB41" i="5"/>
  <c r="AC41" i="5"/>
  <c r="AA42" i="5"/>
  <c r="AB42" i="5"/>
  <c r="AC42" i="5"/>
  <c r="AA43" i="5"/>
  <c r="AB43" i="5"/>
  <c r="AC43" i="5"/>
  <c r="AA44" i="5"/>
  <c r="AB44" i="5"/>
  <c r="AC44" i="5"/>
  <c r="AA45" i="5"/>
  <c r="AB45" i="5"/>
  <c r="AC45" i="5"/>
  <c r="AA46" i="5"/>
  <c r="AB46" i="5"/>
  <c r="AC46" i="5"/>
  <c r="AA47" i="5"/>
  <c r="AB47" i="5"/>
  <c r="AC47" i="5"/>
  <c r="AA48" i="5"/>
  <c r="AB48" i="5"/>
  <c r="AC48" i="5"/>
  <c r="AA49" i="5"/>
  <c r="AB49" i="5"/>
  <c r="AC49" i="5"/>
  <c r="AA50" i="5"/>
  <c r="AB50" i="5"/>
  <c r="AC50" i="5"/>
  <c r="AA51" i="5"/>
  <c r="AB51" i="5"/>
  <c r="AC51" i="5"/>
  <c r="AA52" i="5"/>
  <c r="AB52" i="5"/>
  <c r="AC52" i="5"/>
  <c r="AA53" i="5"/>
  <c r="AB53" i="5"/>
  <c r="AC53" i="5"/>
  <c r="AA54" i="5"/>
  <c r="AB54" i="5"/>
  <c r="AC54" i="5"/>
  <c r="AA55" i="5"/>
  <c r="AB55" i="5"/>
  <c r="AC55" i="5"/>
  <c r="AA56" i="5"/>
  <c r="AB56" i="5"/>
  <c r="AC56" i="5"/>
  <c r="AA57" i="5"/>
  <c r="AB57" i="5"/>
  <c r="AC57" i="5"/>
  <c r="AA58" i="5"/>
  <c r="AB58" i="5"/>
  <c r="AC58" i="5"/>
  <c r="AA59" i="5"/>
  <c r="AB59" i="5"/>
  <c r="AC59" i="5"/>
  <c r="AA60" i="5"/>
  <c r="AB60" i="5"/>
  <c r="AC60" i="5"/>
  <c r="AA61" i="5"/>
  <c r="AB61" i="5"/>
  <c r="AC61" i="5"/>
  <c r="AA62" i="5"/>
  <c r="AB62" i="5"/>
  <c r="AC62" i="5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AC13" i="5"/>
  <c r="AB13" i="5"/>
  <c r="AA13" i="5"/>
  <c r="AI13" i="4"/>
  <c r="AK13" i="4"/>
  <c r="AJ13" i="4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AH2" i="8"/>
  <c r="AI2" i="8"/>
  <c r="AJ2" i="8"/>
  <c r="AK2" i="8"/>
  <c r="AL2" i="8"/>
  <c r="AM2" i="8"/>
  <c r="AO2" i="8"/>
  <c r="AP2" i="8"/>
  <c r="AQ2" i="8"/>
  <c r="AR2" i="8"/>
  <c r="AS2" i="8"/>
  <c r="AT2" i="8"/>
  <c r="AB2" i="8"/>
  <c r="AC2" i="8"/>
  <c r="AD2" i="8"/>
  <c r="AE2" i="8"/>
  <c r="AF2" i="8"/>
  <c r="AA2" i="8"/>
  <c r="R2" i="8"/>
  <c r="S2" i="8"/>
  <c r="T2" i="8"/>
  <c r="U2" i="8"/>
  <c r="V2" i="8"/>
  <c r="W2" i="8"/>
  <c r="X2" i="8"/>
  <c r="Y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 s="1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B31" i="2"/>
  <c r="B29" i="2"/>
  <c r="D29" i="2" s="1"/>
  <c r="B13" i="3"/>
  <c r="B24" i="2" s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D14" i="4"/>
  <c r="E14" i="4"/>
  <c r="F14" i="4"/>
  <c r="G14" i="4"/>
  <c r="H14" i="4"/>
  <c r="D15" i="4"/>
  <c r="E15" i="4"/>
  <c r="F15" i="4"/>
  <c r="G15" i="4"/>
  <c r="H15" i="4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20" i="4"/>
  <c r="E20" i="4"/>
  <c r="F20" i="4"/>
  <c r="G20" i="4"/>
  <c r="H20" i="4"/>
  <c r="D21" i="4"/>
  <c r="E21" i="4"/>
  <c r="F21" i="4"/>
  <c r="G21" i="4"/>
  <c r="H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D26" i="4"/>
  <c r="E26" i="4"/>
  <c r="F26" i="4"/>
  <c r="G26" i="4"/>
  <c r="H26" i="4"/>
  <c r="D27" i="4"/>
  <c r="E27" i="4"/>
  <c r="F27" i="4"/>
  <c r="G27" i="4"/>
  <c r="H27" i="4"/>
  <c r="D28" i="4"/>
  <c r="E28" i="4"/>
  <c r="F28" i="4"/>
  <c r="G28" i="4"/>
  <c r="H28" i="4"/>
  <c r="D29" i="4"/>
  <c r="E29" i="4"/>
  <c r="F29" i="4"/>
  <c r="G29" i="4"/>
  <c r="H29" i="4"/>
  <c r="D30" i="4"/>
  <c r="E30" i="4"/>
  <c r="F30" i="4"/>
  <c r="G30" i="4"/>
  <c r="H30" i="4"/>
  <c r="D31" i="4"/>
  <c r="E31" i="4"/>
  <c r="F31" i="4"/>
  <c r="G31" i="4"/>
  <c r="H31" i="4"/>
  <c r="D32" i="4"/>
  <c r="E32" i="4"/>
  <c r="F32" i="4"/>
  <c r="G32" i="4"/>
  <c r="H32" i="4"/>
  <c r="D33" i="4"/>
  <c r="E33" i="4"/>
  <c r="F33" i="4"/>
  <c r="G33" i="4"/>
  <c r="H33" i="4"/>
  <c r="D34" i="4"/>
  <c r="E34" i="4"/>
  <c r="F34" i="4"/>
  <c r="G34" i="4"/>
  <c r="H34" i="4"/>
  <c r="D35" i="4"/>
  <c r="E35" i="4"/>
  <c r="F35" i="4"/>
  <c r="G35" i="4"/>
  <c r="H35" i="4"/>
  <c r="D36" i="4"/>
  <c r="E36" i="4"/>
  <c r="F36" i="4"/>
  <c r="G36" i="4"/>
  <c r="H36" i="4"/>
  <c r="D37" i="4"/>
  <c r="E37" i="4"/>
  <c r="F37" i="4"/>
  <c r="G37" i="4"/>
  <c r="H37" i="4"/>
  <c r="D38" i="4"/>
  <c r="E38" i="4"/>
  <c r="F38" i="4"/>
  <c r="G38" i="4"/>
  <c r="H38" i="4"/>
  <c r="D39" i="4"/>
  <c r="E39" i="4"/>
  <c r="F39" i="4"/>
  <c r="G39" i="4"/>
  <c r="H39" i="4"/>
  <c r="D40" i="4"/>
  <c r="E40" i="4"/>
  <c r="F40" i="4"/>
  <c r="G40" i="4"/>
  <c r="H40" i="4"/>
  <c r="D41" i="4"/>
  <c r="E41" i="4"/>
  <c r="F41" i="4"/>
  <c r="G41" i="4"/>
  <c r="H41" i="4"/>
  <c r="D42" i="4"/>
  <c r="E42" i="4"/>
  <c r="F42" i="4"/>
  <c r="G42" i="4"/>
  <c r="H42" i="4"/>
  <c r="D43" i="4"/>
  <c r="E43" i="4"/>
  <c r="F43" i="4"/>
  <c r="G43" i="4"/>
  <c r="H43" i="4"/>
  <c r="D44" i="4"/>
  <c r="E44" i="4"/>
  <c r="F44" i="4"/>
  <c r="G44" i="4"/>
  <c r="H44" i="4"/>
  <c r="D45" i="4"/>
  <c r="E45" i="4"/>
  <c r="F45" i="4"/>
  <c r="G45" i="4"/>
  <c r="H45" i="4"/>
  <c r="D46" i="4"/>
  <c r="E46" i="4"/>
  <c r="F46" i="4"/>
  <c r="G46" i="4"/>
  <c r="H46" i="4"/>
  <c r="D47" i="4"/>
  <c r="E47" i="4"/>
  <c r="F47" i="4"/>
  <c r="G47" i="4"/>
  <c r="H47" i="4"/>
  <c r="D48" i="4"/>
  <c r="E48" i="4"/>
  <c r="F48" i="4"/>
  <c r="G48" i="4"/>
  <c r="H48" i="4"/>
  <c r="D49" i="4"/>
  <c r="E49" i="4"/>
  <c r="F49" i="4"/>
  <c r="G49" i="4"/>
  <c r="H49" i="4"/>
  <c r="D50" i="4"/>
  <c r="E50" i="4"/>
  <c r="F50" i="4"/>
  <c r="G50" i="4"/>
  <c r="H50" i="4"/>
  <c r="D51" i="4"/>
  <c r="E51" i="4"/>
  <c r="F51" i="4"/>
  <c r="G51" i="4"/>
  <c r="H51" i="4"/>
  <c r="D52" i="4"/>
  <c r="E52" i="4"/>
  <c r="F52" i="4"/>
  <c r="G52" i="4"/>
  <c r="H52" i="4"/>
  <c r="D53" i="4"/>
  <c r="E53" i="4"/>
  <c r="F53" i="4"/>
  <c r="G53" i="4"/>
  <c r="H53" i="4"/>
  <c r="D54" i="4"/>
  <c r="E54" i="4"/>
  <c r="F54" i="4"/>
  <c r="G54" i="4"/>
  <c r="H54" i="4"/>
  <c r="D55" i="4"/>
  <c r="E55" i="4"/>
  <c r="F55" i="4"/>
  <c r="G55" i="4"/>
  <c r="H55" i="4"/>
  <c r="D56" i="4"/>
  <c r="E56" i="4"/>
  <c r="F56" i="4"/>
  <c r="G56" i="4"/>
  <c r="H56" i="4"/>
  <c r="D57" i="4"/>
  <c r="E57" i="4"/>
  <c r="F57" i="4"/>
  <c r="G57" i="4"/>
  <c r="H57" i="4"/>
  <c r="D58" i="4"/>
  <c r="E58" i="4"/>
  <c r="F58" i="4"/>
  <c r="G58" i="4"/>
  <c r="H58" i="4"/>
  <c r="D59" i="4"/>
  <c r="E59" i="4"/>
  <c r="F59" i="4"/>
  <c r="G59" i="4"/>
  <c r="H59" i="4"/>
  <c r="D60" i="4"/>
  <c r="E60" i="4"/>
  <c r="F60" i="4"/>
  <c r="G60" i="4"/>
  <c r="H60" i="4"/>
  <c r="D61" i="4"/>
  <c r="E61" i="4"/>
  <c r="F61" i="4"/>
  <c r="G61" i="4"/>
  <c r="H61" i="4"/>
  <c r="D62" i="4"/>
  <c r="E62" i="4"/>
  <c r="F62" i="4"/>
  <c r="G62" i="4"/>
  <c r="H62" i="4"/>
  <c r="AB3" i="1"/>
  <c r="AB4" i="1"/>
  <c r="AB5" i="1"/>
  <c r="AB6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2" i="1"/>
  <c r="G62" i="6"/>
  <c r="F62" i="6"/>
  <c r="E62" i="6"/>
  <c r="B62" i="6" s="1"/>
  <c r="D62" i="6"/>
  <c r="G61" i="6"/>
  <c r="F61" i="6"/>
  <c r="E61" i="6"/>
  <c r="B61" i="6" s="1"/>
  <c r="D61" i="6"/>
  <c r="G60" i="6"/>
  <c r="F60" i="6"/>
  <c r="E60" i="6"/>
  <c r="B60" i="6" s="1"/>
  <c r="D60" i="6"/>
  <c r="G59" i="6"/>
  <c r="F59" i="6"/>
  <c r="E59" i="6"/>
  <c r="B59" i="6" s="1"/>
  <c r="D59" i="6"/>
  <c r="G58" i="6"/>
  <c r="F58" i="6"/>
  <c r="E58" i="6"/>
  <c r="B58" i="6" s="1"/>
  <c r="D58" i="6"/>
  <c r="G57" i="6"/>
  <c r="F57" i="6"/>
  <c r="E57" i="6"/>
  <c r="B57" i="6" s="1"/>
  <c r="D57" i="6"/>
  <c r="G56" i="6"/>
  <c r="F56" i="6"/>
  <c r="E56" i="6"/>
  <c r="B56" i="6" s="1"/>
  <c r="D56" i="6"/>
  <c r="G55" i="6"/>
  <c r="F55" i="6"/>
  <c r="E55" i="6"/>
  <c r="B55" i="6" s="1"/>
  <c r="D55" i="6"/>
  <c r="G54" i="6"/>
  <c r="F54" i="6"/>
  <c r="E54" i="6"/>
  <c r="B54" i="6" s="1"/>
  <c r="D54" i="6"/>
  <c r="G53" i="6"/>
  <c r="F53" i="6"/>
  <c r="E53" i="6"/>
  <c r="B53" i="6" s="1"/>
  <c r="D53" i="6"/>
  <c r="G52" i="6"/>
  <c r="F52" i="6"/>
  <c r="E52" i="6"/>
  <c r="B52" i="6" s="1"/>
  <c r="D52" i="6"/>
  <c r="G51" i="6"/>
  <c r="F51" i="6"/>
  <c r="E51" i="6"/>
  <c r="B51" i="6" s="1"/>
  <c r="D51" i="6"/>
  <c r="G50" i="6"/>
  <c r="F50" i="6"/>
  <c r="E50" i="6"/>
  <c r="B50" i="6" s="1"/>
  <c r="D50" i="6"/>
  <c r="G49" i="6"/>
  <c r="F49" i="6"/>
  <c r="E49" i="6"/>
  <c r="B49" i="6" s="1"/>
  <c r="D49" i="6"/>
  <c r="G48" i="6"/>
  <c r="F48" i="6"/>
  <c r="E48" i="6"/>
  <c r="B48" i="6" s="1"/>
  <c r="D48" i="6"/>
  <c r="G47" i="6"/>
  <c r="F47" i="6"/>
  <c r="E47" i="6"/>
  <c r="B47" i="6" s="1"/>
  <c r="D47" i="6"/>
  <c r="G46" i="6"/>
  <c r="F46" i="6"/>
  <c r="E46" i="6"/>
  <c r="B46" i="6" s="1"/>
  <c r="D46" i="6"/>
  <c r="G45" i="6"/>
  <c r="F45" i="6"/>
  <c r="E45" i="6"/>
  <c r="B45" i="6" s="1"/>
  <c r="D45" i="6"/>
  <c r="G44" i="6"/>
  <c r="F44" i="6"/>
  <c r="E44" i="6"/>
  <c r="B44" i="6" s="1"/>
  <c r="D44" i="6"/>
  <c r="G43" i="6"/>
  <c r="F43" i="6"/>
  <c r="E43" i="6"/>
  <c r="B43" i="6" s="1"/>
  <c r="D43" i="6"/>
  <c r="G42" i="6"/>
  <c r="F42" i="6"/>
  <c r="E42" i="6"/>
  <c r="B42" i="6" s="1"/>
  <c r="D42" i="6"/>
  <c r="G41" i="6"/>
  <c r="F41" i="6"/>
  <c r="E41" i="6"/>
  <c r="B41" i="6" s="1"/>
  <c r="D41" i="6"/>
  <c r="G40" i="6"/>
  <c r="F40" i="6"/>
  <c r="E40" i="6"/>
  <c r="B40" i="6" s="1"/>
  <c r="D40" i="6"/>
  <c r="G39" i="6"/>
  <c r="F39" i="6"/>
  <c r="E39" i="6"/>
  <c r="B39" i="6" s="1"/>
  <c r="D39" i="6"/>
  <c r="G38" i="6"/>
  <c r="F38" i="6"/>
  <c r="E38" i="6"/>
  <c r="B38" i="6" s="1"/>
  <c r="D38" i="6"/>
  <c r="G37" i="6"/>
  <c r="F37" i="6"/>
  <c r="E37" i="6"/>
  <c r="B37" i="6" s="1"/>
  <c r="D37" i="6"/>
  <c r="G36" i="6"/>
  <c r="F36" i="6"/>
  <c r="E36" i="6"/>
  <c r="B36" i="6" s="1"/>
  <c r="D36" i="6"/>
  <c r="G35" i="6"/>
  <c r="F35" i="6"/>
  <c r="E35" i="6"/>
  <c r="B35" i="6" s="1"/>
  <c r="D35" i="6"/>
  <c r="G34" i="6"/>
  <c r="F34" i="6"/>
  <c r="E34" i="6"/>
  <c r="B34" i="6" s="1"/>
  <c r="D34" i="6"/>
  <c r="G33" i="6"/>
  <c r="F33" i="6"/>
  <c r="E33" i="6"/>
  <c r="B33" i="6" s="1"/>
  <c r="D33" i="6"/>
  <c r="G32" i="6"/>
  <c r="F32" i="6"/>
  <c r="E32" i="6"/>
  <c r="B32" i="6" s="1"/>
  <c r="D32" i="6"/>
  <c r="G31" i="6"/>
  <c r="F31" i="6"/>
  <c r="E31" i="6"/>
  <c r="B31" i="6" s="1"/>
  <c r="D31" i="6"/>
  <c r="G30" i="6"/>
  <c r="F30" i="6"/>
  <c r="E30" i="6"/>
  <c r="B30" i="6" s="1"/>
  <c r="D30" i="6"/>
  <c r="G29" i="6"/>
  <c r="F29" i="6"/>
  <c r="E29" i="6"/>
  <c r="B29" i="6" s="1"/>
  <c r="D29" i="6"/>
  <c r="G28" i="6"/>
  <c r="F28" i="6"/>
  <c r="E28" i="6"/>
  <c r="B28" i="6" s="1"/>
  <c r="D28" i="6"/>
  <c r="G27" i="6"/>
  <c r="F27" i="6"/>
  <c r="E27" i="6"/>
  <c r="B27" i="6" s="1"/>
  <c r="D27" i="6"/>
  <c r="G26" i="6"/>
  <c r="F26" i="6"/>
  <c r="E26" i="6"/>
  <c r="B26" i="6" s="1"/>
  <c r="D26" i="6"/>
  <c r="G25" i="6"/>
  <c r="F25" i="6"/>
  <c r="E25" i="6"/>
  <c r="B25" i="6" s="1"/>
  <c r="D25" i="6"/>
  <c r="G24" i="6"/>
  <c r="F24" i="6"/>
  <c r="E24" i="6"/>
  <c r="B24" i="6" s="1"/>
  <c r="D24" i="6"/>
  <c r="G23" i="6"/>
  <c r="F23" i="6"/>
  <c r="E23" i="6"/>
  <c r="B23" i="6" s="1"/>
  <c r="D23" i="6"/>
  <c r="G22" i="6"/>
  <c r="F22" i="6"/>
  <c r="E22" i="6"/>
  <c r="B22" i="6" s="1"/>
  <c r="D22" i="6"/>
  <c r="G21" i="6"/>
  <c r="F21" i="6"/>
  <c r="E21" i="6"/>
  <c r="B21" i="6" s="1"/>
  <c r="D21" i="6"/>
  <c r="G20" i="6"/>
  <c r="F20" i="6"/>
  <c r="E20" i="6"/>
  <c r="B20" i="6" s="1"/>
  <c r="D20" i="6"/>
  <c r="G19" i="6"/>
  <c r="F19" i="6"/>
  <c r="E19" i="6"/>
  <c r="B19" i="6" s="1"/>
  <c r="D19" i="6"/>
  <c r="G18" i="6"/>
  <c r="F18" i="6"/>
  <c r="E18" i="6"/>
  <c r="B18" i="6" s="1"/>
  <c r="D18" i="6"/>
  <c r="G17" i="6"/>
  <c r="F17" i="6"/>
  <c r="E17" i="6"/>
  <c r="B17" i="6" s="1"/>
  <c r="D17" i="6"/>
  <c r="G16" i="6"/>
  <c r="F16" i="6"/>
  <c r="E16" i="6"/>
  <c r="B16" i="6" s="1"/>
  <c r="D16" i="6"/>
  <c r="G15" i="6"/>
  <c r="F15" i="6"/>
  <c r="E15" i="6"/>
  <c r="B15" i="6" s="1"/>
  <c r="D15" i="6"/>
  <c r="G14" i="6"/>
  <c r="F14" i="6"/>
  <c r="E14" i="6"/>
  <c r="B14" i="6" s="1"/>
  <c r="D14" i="6"/>
  <c r="N13" i="6"/>
  <c r="AN2" i="8" s="1"/>
  <c r="G13" i="6"/>
  <c r="AG2" i="8" s="1"/>
  <c r="F13" i="6"/>
  <c r="E13" i="6"/>
  <c r="B13" i="6" s="1"/>
  <c r="B27" i="2" s="1"/>
  <c r="D13" i="6"/>
  <c r="H62" i="5"/>
  <c r="G62" i="5"/>
  <c r="F62" i="5"/>
  <c r="E62" i="5"/>
  <c r="D62" i="5"/>
  <c r="H61" i="5"/>
  <c r="G61" i="5"/>
  <c r="Y61" i="5" s="1"/>
  <c r="F61" i="5"/>
  <c r="E61" i="5"/>
  <c r="D61" i="5"/>
  <c r="H60" i="5"/>
  <c r="G60" i="5"/>
  <c r="W60" i="5" s="1"/>
  <c r="F60" i="5"/>
  <c r="E60" i="5"/>
  <c r="D60" i="5"/>
  <c r="H59" i="5"/>
  <c r="G59" i="5"/>
  <c r="X59" i="5" s="1"/>
  <c r="F59" i="5"/>
  <c r="E59" i="5"/>
  <c r="D59" i="5"/>
  <c r="H58" i="5"/>
  <c r="G58" i="5"/>
  <c r="Y58" i="5" s="1"/>
  <c r="F58" i="5"/>
  <c r="E58" i="5"/>
  <c r="D58" i="5"/>
  <c r="H57" i="5"/>
  <c r="G57" i="5"/>
  <c r="X57" i="5" s="1"/>
  <c r="F57" i="5"/>
  <c r="E57" i="5"/>
  <c r="D57" i="5"/>
  <c r="H56" i="5"/>
  <c r="G56" i="5"/>
  <c r="Y56" i="5" s="1"/>
  <c r="F56" i="5"/>
  <c r="E56" i="5"/>
  <c r="D56" i="5"/>
  <c r="H55" i="5"/>
  <c r="G55" i="5"/>
  <c r="W55" i="5" s="1"/>
  <c r="F55" i="5"/>
  <c r="E55" i="5"/>
  <c r="D55" i="5"/>
  <c r="H54" i="5"/>
  <c r="G54" i="5"/>
  <c r="F54" i="5"/>
  <c r="E54" i="5"/>
  <c r="D54" i="5"/>
  <c r="H53" i="5"/>
  <c r="G53" i="5"/>
  <c r="Y53" i="5" s="1"/>
  <c r="F53" i="5"/>
  <c r="E53" i="5"/>
  <c r="D53" i="5"/>
  <c r="H52" i="5"/>
  <c r="G52" i="5"/>
  <c r="W52" i="5" s="1"/>
  <c r="F52" i="5"/>
  <c r="E52" i="5"/>
  <c r="D52" i="5"/>
  <c r="H51" i="5"/>
  <c r="G51" i="5"/>
  <c r="W51" i="5" s="1"/>
  <c r="F51" i="5"/>
  <c r="E51" i="5"/>
  <c r="D51" i="5"/>
  <c r="H50" i="5"/>
  <c r="G50" i="5"/>
  <c r="W50" i="5" s="1"/>
  <c r="F50" i="5"/>
  <c r="E50" i="5"/>
  <c r="D50" i="5"/>
  <c r="H49" i="5"/>
  <c r="G49" i="5"/>
  <c r="F49" i="5"/>
  <c r="E49" i="5"/>
  <c r="D49" i="5"/>
  <c r="H48" i="5"/>
  <c r="G48" i="5"/>
  <c r="Y48" i="5" s="1"/>
  <c r="F48" i="5"/>
  <c r="E48" i="5"/>
  <c r="D48" i="5"/>
  <c r="H47" i="5"/>
  <c r="G47" i="5"/>
  <c r="W47" i="5" s="1"/>
  <c r="F47" i="5"/>
  <c r="E47" i="5"/>
  <c r="D47" i="5"/>
  <c r="H46" i="5"/>
  <c r="G46" i="5"/>
  <c r="F46" i="5"/>
  <c r="E46" i="5"/>
  <c r="D46" i="5"/>
  <c r="H45" i="5"/>
  <c r="G45" i="5"/>
  <c r="Y45" i="5" s="1"/>
  <c r="F45" i="5"/>
  <c r="E45" i="5"/>
  <c r="D45" i="5"/>
  <c r="H44" i="5"/>
  <c r="G44" i="5"/>
  <c r="W44" i="5" s="1"/>
  <c r="F44" i="5"/>
  <c r="E44" i="5"/>
  <c r="D44" i="5"/>
  <c r="H43" i="5"/>
  <c r="G43" i="5"/>
  <c r="W43" i="5" s="1"/>
  <c r="F43" i="5"/>
  <c r="E43" i="5"/>
  <c r="D43" i="5"/>
  <c r="H42" i="5"/>
  <c r="G42" i="5"/>
  <c r="Y42" i="5" s="1"/>
  <c r="F42" i="5"/>
  <c r="E42" i="5"/>
  <c r="D42" i="5"/>
  <c r="H41" i="5"/>
  <c r="G41" i="5"/>
  <c r="F41" i="5"/>
  <c r="E41" i="5"/>
  <c r="D41" i="5"/>
  <c r="H40" i="5"/>
  <c r="G40" i="5"/>
  <c r="Y40" i="5" s="1"/>
  <c r="F40" i="5"/>
  <c r="E40" i="5"/>
  <c r="D40" i="5"/>
  <c r="H39" i="5"/>
  <c r="G39" i="5"/>
  <c r="W39" i="5" s="1"/>
  <c r="F39" i="5"/>
  <c r="E39" i="5"/>
  <c r="D39" i="5"/>
  <c r="H38" i="5"/>
  <c r="G38" i="5"/>
  <c r="F38" i="5"/>
  <c r="E38" i="5"/>
  <c r="D38" i="5"/>
  <c r="H37" i="5"/>
  <c r="G37" i="5"/>
  <c r="Y37" i="5" s="1"/>
  <c r="F37" i="5"/>
  <c r="E37" i="5"/>
  <c r="D37" i="5"/>
  <c r="H36" i="5"/>
  <c r="G36" i="5"/>
  <c r="W36" i="5" s="1"/>
  <c r="F36" i="5"/>
  <c r="E36" i="5"/>
  <c r="D36" i="5"/>
  <c r="H35" i="5"/>
  <c r="G35" i="5"/>
  <c r="W35" i="5" s="1"/>
  <c r="F35" i="5"/>
  <c r="E35" i="5"/>
  <c r="D35" i="5"/>
  <c r="H34" i="5"/>
  <c r="G34" i="5"/>
  <c r="X34" i="5" s="1"/>
  <c r="F34" i="5"/>
  <c r="E34" i="5"/>
  <c r="D34" i="5"/>
  <c r="H33" i="5"/>
  <c r="G33" i="5"/>
  <c r="F33" i="5"/>
  <c r="E33" i="5"/>
  <c r="D33" i="5"/>
  <c r="H32" i="5"/>
  <c r="G32" i="5"/>
  <c r="Y32" i="5" s="1"/>
  <c r="F32" i="5"/>
  <c r="E32" i="5"/>
  <c r="D32" i="5"/>
  <c r="H31" i="5"/>
  <c r="G31" i="5"/>
  <c r="W31" i="5" s="1"/>
  <c r="F31" i="5"/>
  <c r="E31" i="5"/>
  <c r="D31" i="5"/>
  <c r="H30" i="5"/>
  <c r="G30" i="5"/>
  <c r="F30" i="5"/>
  <c r="E30" i="5"/>
  <c r="D30" i="5"/>
  <c r="H29" i="5"/>
  <c r="G29" i="5"/>
  <c r="Y29" i="5" s="1"/>
  <c r="F29" i="5"/>
  <c r="E29" i="5"/>
  <c r="D29" i="5"/>
  <c r="H28" i="5"/>
  <c r="G28" i="5"/>
  <c r="W28" i="5" s="1"/>
  <c r="F28" i="5"/>
  <c r="E28" i="5"/>
  <c r="D28" i="5"/>
  <c r="H27" i="5"/>
  <c r="G27" i="5"/>
  <c r="W27" i="5" s="1"/>
  <c r="F27" i="5"/>
  <c r="E27" i="5"/>
  <c r="D27" i="5"/>
  <c r="H26" i="5"/>
  <c r="G26" i="5"/>
  <c r="W26" i="5" s="1"/>
  <c r="F26" i="5"/>
  <c r="E26" i="5"/>
  <c r="D26" i="5"/>
  <c r="H25" i="5"/>
  <c r="G25" i="5"/>
  <c r="F25" i="5"/>
  <c r="E25" i="5"/>
  <c r="D25" i="5"/>
  <c r="H24" i="5"/>
  <c r="G24" i="5"/>
  <c r="Y24" i="5" s="1"/>
  <c r="F24" i="5"/>
  <c r="E24" i="5"/>
  <c r="D24" i="5"/>
  <c r="H23" i="5"/>
  <c r="G23" i="5"/>
  <c r="W23" i="5" s="1"/>
  <c r="F23" i="5"/>
  <c r="E23" i="5"/>
  <c r="D23" i="5"/>
  <c r="H22" i="5"/>
  <c r="G22" i="5"/>
  <c r="F22" i="5"/>
  <c r="E22" i="5"/>
  <c r="D22" i="5"/>
  <c r="H21" i="5"/>
  <c r="G21" i="5"/>
  <c r="Y21" i="5" s="1"/>
  <c r="F21" i="5"/>
  <c r="E21" i="5"/>
  <c r="D21" i="5"/>
  <c r="H20" i="5"/>
  <c r="G20" i="5"/>
  <c r="W20" i="5" s="1"/>
  <c r="F20" i="5"/>
  <c r="E20" i="5"/>
  <c r="D20" i="5"/>
  <c r="H19" i="5"/>
  <c r="G19" i="5"/>
  <c r="F19" i="5"/>
  <c r="E19" i="5"/>
  <c r="D19" i="5"/>
  <c r="H18" i="5"/>
  <c r="G18" i="5"/>
  <c r="W18" i="5" s="1"/>
  <c r="F18" i="5"/>
  <c r="E18" i="5"/>
  <c r="D18" i="5"/>
  <c r="H17" i="5"/>
  <c r="G17" i="5"/>
  <c r="Y17" i="5" s="1"/>
  <c r="F17" i="5"/>
  <c r="E17" i="5"/>
  <c r="D17" i="5"/>
  <c r="H16" i="5"/>
  <c r="G16" i="5"/>
  <c r="Y16" i="5" s="1"/>
  <c r="F16" i="5"/>
  <c r="E16" i="5"/>
  <c r="D16" i="5"/>
  <c r="H15" i="5"/>
  <c r="G15" i="5"/>
  <c r="W15" i="5" s="1"/>
  <c r="F15" i="5"/>
  <c r="E15" i="5"/>
  <c r="D15" i="5"/>
  <c r="H14" i="5"/>
  <c r="G14" i="5"/>
  <c r="F14" i="5"/>
  <c r="E14" i="5"/>
  <c r="D14" i="5"/>
  <c r="H13" i="5"/>
  <c r="G13" i="5"/>
  <c r="F13" i="5"/>
  <c r="E13" i="5"/>
  <c r="F13" i="4"/>
  <c r="E13" i="4"/>
  <c r="H13" i="4"/>
  <c r="G13" i="4"/>
  <c r="D13" i="4"/>
  <c r="F10" i="2"/>
  <c r="D13" i="7" s="1"/>
  <c r="AR13" i="7" l="1"/>
  <c r="AS13" i="7"/>
  <c r="Z55" i="7"/>
  <c r="Y55" i="7"/>
  <c r="AA55" i="7"/>
  <c r="Z47" i="7"/>
  <c r="Y47" i="7"/>
  <c r="AA47" i="7"/>
  <c r="Z39" i="7"/>
  <c r="Y39" i="7"/>
  <c r="AA39" i="7"/>
  <c r="Z31" i="7"/>
  <c r="Y31" i="7"/>
  <c r="AA31" i="7"/>
  <c r="Z23" i="7"/>
  <c r="Y23" i="7"/>
  <c r="AA23" i="7"/>
  <c r="Z15" i="7"/>
  <c r="Y15" i="7"/>
  <c r="AA15" i="7"/>
  <c r="Z62" i="7"/>
  <c r="AA62" i="7"/>
  <c r="Y62" i="7"/>
  <c r="Z54" i="7"/>
  <c r="AA54" i="7"/>
  <c r="Y54" i="7"/>
  <c r="Z46" i="7"/>
  <c r="Y46" i="7"/>
  <c r="AA46" i="7"/>
  <c r="Z38" i="7"/>
  <c r="Y38" i="7"/>
  <c r="AA38" i="7"/>
  <c r="Z30" i="7"/>
  <c r="AA30" i="7"/>
  <c r="Y30" i="7"/>
  <c r="Z22" i="7"/>
  <c r="AA22" i="7"/>
  <c r="Y22" i="7"/>
  <c r="Z14" i="7"/>
  <c r="Y14" i="7"/>
  <c r="AA14" i="7"/>
  <c r="Z61" i="7"/>
  <c r="Y61" i="7"/>
  <c r="AA61" i="7"/>
  <c r="Z53" i="7"/>
  <c r="Y53" i="7"/>
  <c r="AA53" i="7"/>
  <c r="Z45" i="7"/>
  <c r="Y45" i="7"/>
  <c r="AA45" i="7"/>
  <c r="Z37" i="7"/>
  <c r="Y37" i="7"/>
  <c r="AA37" i="7"/>
  <c r="Z29" i="7"/>
  <c r="Y29" i="7"/>
  <c r="AA29" i="7"/>
  <c r="Z21" i="7"/>
  <c r="Y21" i="7"/>
  <c r="AA21" i="7"/>
  <c r="Y60" i="7"/>
  <c r="AA60" i="7"/>
  <c r="Z60" i="7"/>
  <c r="Y52" i="7"/>
  <c r="AA52" i="7"/>
  <c r="Z52" i="7"/>
  <c r="Y44" i="7"/>
  <c r="AA44" i="7"/>
  <c r="Z44" i="7"/>
  <c r="Y36" i="7"/>
  <c r="AA36" i="7"/>
  <c r="Z36" i="7"/>
  <c r="Y28" i="7"/>
  <c r="AA28" i="7"/>
  <c r="Z28" i="7"/>
  <c r="Y20" i="7"/>
  <c r="AA20" i="7"/>
  <c r="Z20" i="7"/>
  <c r="Y59" i="7"/>
  <c r="AA59" i="7"/>
  <c r="Z59" i="7"/>
  <c r="Y51" i="7"/>
  <c r="AA51" i="7"/>
  <c r="Z51" i="7"/>
  <c r="Y43" i="7"/>
  <c r="AA43" i="7"/>
  <c r="Z43" i="7"/>
  <c r="Y35" i="7"/>
  <c r="AA35" i="7"/>
  <c r="Z35" i="7"/>
  <c r="Y27" i="7"/>
  <c r="AA27" i="7"/>
  <c r="Z27" i="7"/>
  <c r="Y19" i="7"/>
  <c r="AA19" i="7"/>
  <c r="Z19" i="7"/>
  <c r="AA58" i="7"/>
  <c r="Z58" i="7"/>
  <c r="Y58" i="7"/>
  <c r="AA50" i="7"/>
  <c r="Z50" i="7"/>
  <c r="Y50" i="7"/>
  <c r="AA42" i="7"/>
  <c r="Z42" i="7"/>
  <c r="Y42" i="7"/>
  <c r="AA34" i="7"/>
  <c r="Z34" i="7"/>
  <c r="Y34" i="7"/>
  <c r="AA26" i="7"/>
  <c r="Z26" i="7"/>
  <c r="Y26" i="7"/>
  <c r="AA18" i="7"/>
  <c r="Z18" i="7"/>
  <c r="Y18" i="7"/>
  <c r="Z57" i="7"/>
  <c r="Y57" i="7"/>
  <c r="AA57" i="7"/>
  <c r="Z49" i="7"/>
  <c r="Y49" i="7"/>
  <c r="AA49" i="7"/>
  <c r="Z41" i="7"/>
  <c r="Y41" i="7"/>
  <c r="AA41" i="7"/>
  <c r="Z33" i="7"/>
  <c r="Y33" i="7"/>
  <c r="AA33" i="7"/>
  <c r="AA25" i="7"/>
  <c r="Z25" i="7"/>
  <c r="Y25" i="7"/>
  <c r="AA17" i="7"/>
  <c r="Z17" i="7"/>
  <c r="Y17" i="7"/>
  <c r="Y56" i="7"/>
  <c r="Z56" i="7"/>
  <c r="AA56" i="7"/>
  <c r="Y48" i="7"/>
  <c r="Z48" i="7"/>
  <c r="AA48" i="7"/>
  <c r="Z40" i="7"/>
  <c r="Y40" i="7"/>
  <c r="AA40" i="7"/>
  <c r="Z32" i="7"/>
  <c r="Y32" i="7"/>
  <c r="AA32" i="7"/>
  <c r="Z24" i="7"/>
  <c r="Y24" i="7"/>
  <c r="AA24" i="7"/>
  <c r="Z16" i="7"/>
  <c r="Y16" i="7"/>
  <c r="AA16" i="7"/>
  <c r="AH13" i="7"/>
  <c r="AG42" i="4"/>
  <c r="AO42" i="4"/>
  <c r="AP42" i="4"/>
  <c r="AQ42" i="4"/>
  <c r="AR42" i="4"/>
  <c r="AE42" i="4"/>
  <c r="AF42" i="4"/>
  <c r="AC42" i="4"/>
  <c r="AS42" i="4"/>
  <c r="AD42" i="4"/>
  <c r="AG34" i="4"/>
  <c r="AE34" i="4"/>
  <c r="AF34" i="4"/>
  <c r="AP34" i="4"/>
  <c r="AO34" i="4"/>
  <c r="AC34" i="4"/>
  <c r="AS34" i="4"/>
  <c r="AD34" i="4"/>
  <c r="AR34" i="4"/>
  <c r="AQ34" i="4"/>
  <c r="AP45" i="4"/>
  <c r="AE45" i="4"/>
  <c r="AF45" i="4"/>
  <c r="AO45" i="4"/>
  <c r="AG45" i="4"/>
  <c r="AC45" i="4"/>
  <c r="AS45" i="4"/>
  <c r="AD45" i="4"/>
  <c r="AQ45" i="4"/>
  <c r="AR45" i="4"/>
  <c r="AC60" i="4"/>
  <c r="AR60" i="4"/>
  <c r="AQ60" i="4"/>
  <c r="AS60" i="4"/>
  <c r="AD60" i="4"/>
  <c r="AO60" i="4"/>
  <c r="AP60" i="4"/>
  <c r="AE60" i="4"/>
  <c r="AF60" i="4"/>
  <c r="AG60" i="4"/>
  <c r="AC52" i="4"/>
  <c r="AR52" i="4"/>
  <c r="AO52" i="4"/>
  <c r="AP52" i="4"/>
  <c r="AQ52" i="4"/>
  <c r="AS52" i="4"/>
  <c r="AF52" i="4"/>
  <c r="AG52" i="4"/>
  <c r="AD52" i="4"/>
  <c r="AE52" i="4"/>
  <c r="AC44" i="4"/>
  <c r="AR44" i="4"/>
  <c r="AF44" i="4"/>
  <c r="AG44" i="4"/>
  <c r="AO44" i="4"/>
  <c r="AP44" i="4"/>
  <c r="AD44" i="4"/>
  <c r="AE44" i="4"/>
  <c r="AQ44" i="4"/>
  <c r="AS44" i="4"/>
  <c r="AC36" i="4"/>
  <c r="AR36" i="4"/>
  <c r="AD36" i="4"/>
  <c r="AE36" i="4"/>
  <c r="AF36" i="4"/>
  <c r="AG36" i="4"/>
  <c r="AQ36" i="4"/>
  <c r="AS36" i="4"/>
  <c r="AO36" i="4"/>
  <c r="AP36" i="4"/>
  <c r="AC28" i="4"/>
  <c r="AR28" i="4"/>
  <c r="AD28" i="4"/>
  <c r="AS28" i="4"/>
  <c r="AP28" i="4"/>
  <c r="AQ28" i="4"/>
  <c r="AG28" i="4"/>
  <c r="AO28" i="4"/>
  <c r="AE28" i="4"/>
  <c r="AF28" i="4"/>
  <c r="AC20" i="4"/>
  <c r="AR20" i="4"/>
  <c r="AD20" i="4"/>
  <c r="AS20" i="4"/>
  <c r="AE20" i="4"/>
  <c r="AF20" i="4"/>
  <c r="AG20" i="4"/>
  <c r="AO20" i="4"/>
  <c r="AP20" i="4"/>
  <c r="AQ20" i="4"/>
  <c r="AE31" i="4"/>
  <c r="AO31" i="4"/>
  <c r="AP31" i="4"/>
  <c r="AR31" i="4"/>
  <c r="AQ31" i="4"/>
  <c r="AF31" i="4"/>
  <c r="AG31" i="4"/>
  <c r="AD31" i="4"/>
  <c r="AS31" i="4"/>
  <c r="AC31" i="4"/>
  <c r="AE23" i="4"/>
  <c r="AF23" i="4"/>
  <c r="AG23" i="4"/>
  <c r="AO23" i="4"/>
  <c r="AP23" i="4"/>
  <c r="AQ23" i="4"/>
  <c r="AC23" i="4"/>
  <c r="AD23" i="4"/>
  <c r="AR23" i="4"/>
  <c r="AS23" i="4"/>
  <c r="AE15" i="4"/>
  <c r="AF15" i="4"/>
  <c r="AR15" i="4"/>
  <c r="AS15" i="4"/>
  <c r="AC15" i="4"/>
  <c r="AD15" i="4"/>
  <c r="AP15" i="4"/>
  <c r="AQ15" i="4"/>
  <c r="AG15" i="4"/>
  <c r="AO15" i="4"/>
  <c r="AG26" i="4"/>
  <c r="AO26" i="4"/>
  <c r="AP26" i="4"/>
  <c r="AQ26" i="4"/>
  <c r="AR26" i="4"/>
  <c r="AS26" i="4"/>
  <c r="AE26" i="4"/>
  <c r="AF26" i="4"/>
  <c r="AC26" i="4"/>
  <c r="AD26" i="4"/>
  <c r="AP29" i="4"/>
  <c r="AQ29" i="4"/>
  <c r="AR29" i="4"/>
  <c r="AD29" i="4"/>
  <c r="AC29" i="4"/>
  <c r="AS29" i="4"/>
  <c r="AG29" i="4"/>
  <c r="AO29" i="4"/>
  <c r="AE29" i="4"/>
  <c r="AF29" i="4"/>
  <c r="AE47" i="4"/>
  <c r="AC47" i="4"/>
  <c r="AS47" i="4"/>
  <c r="AD47" i="4"/>
  <c r="AF47" i="4"/>
  <c r="AG47" i="4"/>
  <c r="AQ47" i="4"/>
  <c r="AR47" i="4"/>
  <c r="AO47" i="4"/>
  <c r="AP47" i="4"/>
  <c r="AG58" i="4"/>
  <c r="AC58" i="4"/>
  <c r="AS58" i="4"/>
  <c r="AD58" i="4"/>
  <c r="AE58" i="4"/>
  <c r="AF58" i="4"/>
  <c r="AQ58" i="4"/>
  <c r="AR58" i="4"/>
  <c r="AO58" i="4"/>
  <c r="AP58" i="4"/>
  <c r="AG18" i="4"/>
  <c r="AO18" i="4"/>
  <c r="AC18" i="4"/>
  <c r="AD18" i="4"/>
  <c r="AE18" i="4"/>
  <c r="AR18" i="4"/>
  <c r="AS18" i="4"/>
  <c r="AF18" i="4"/>
  <c r="AP18" i="4"/>
  <c r="AQ18" i="4"/>
  <c r="AP61" i="4"/>
  <c r="AQ61" i="4"/>
  <c r="AR61" i="4"/>
  <c r="AC61" i="4"/>
  <c r="AS61" i="4"/>
  <c r="AD61" i="4"/>
  <c r="AG61" i="4"/>
  <c r="AO61" i="4"/>
  <c r="AF61" i="4"/>
  <c r="AE61" i="4"/>
  <c r="AP37" i="4"/>
  <c r="AC37" i="4"/>
  <c r="AS37" i="4"/>
  <c r="AD37" i="4"/>
  <c r="AE37" i="4"/>
  <c r="AQ37" i="4"/>
  <c r="AR37" i="4"/>
  <c r="AF37" i="4"/>
  <c r="AG37" i="4"/>
  <c r="AO37" i="4"/>
  <c r="AP21" i="4"/>
  <c r="AQ21" i="4"/>
  <c r="AE21" i="4"/>
  <c r="AF21" i="4"/>
  <c r="AG21" i="4"/>
  <c r="AC21" i="4"/>
  <c r="AD21" i="4"/>
  <c r="AO21" i="4"/>
  <c r="AR21" i="4"/>
  <c r="AS21" i="4"/>
  <c r="AC56" i="4"/>
  <c r="AR56" i="4"/>
  <c r="AE56" i="4"/>
  <c r="AF56" i="4"/>
  <c r="AG56" i="4"/>
  <c r="AS56" i="4"/>
  <c r="AD56" i="4"/>
  <c r="AO56" i="4"/>
  <c r="AP56" i="4"/>
  <c r="AQ56" i="4"/>
  <c r="AC24" i="4"/>
  <c r="AR24" i="4"/>
  <c r="AD24" i="4"/>
  <c r="AS24" i="4"/>
  <c r="AG24" i="4"/>
  <c r="AO24" i="4"/>
  <c r="AP24" i="4"/>
  <c r="AE24" i="4"/>
  <c r="AF24" i="4"/>
  <c r="AQ24" i="4"/>
  <c r="AE59" i="4"/>
  <c r="AR59" i="4"/>
  <c r="AC59" i="4"/>
  <c r="AS59" i="4"/>
  <c r="AD59" i="4"/>
  <c r="AP59" i="4"/>
  <c r="AQ59" i="4"/>
  <c r="AF59" i="4"/>
  <c r="AO59" i="4"/>
  <c r="AG59" i="4"/>
  <c r="AE51" i="4"/>
  <c r="AP51" i="4"/>
  <c r="AQ51" i="4"/>
  <c r="AS51" i="4"/>
  <c r="AR51" i="4"/>
  <c r="AG51" i="4"/>
  <c r="AO51" i="4"/>
  <c r="AC51" i="4"/>
  <c r="AD51" i="4"/>
  <c r="AF51" i="4"/>
  <c r="AE43" i="4"/>
  <c r="AG43" i="4"/>
  <c r="AO43" i="4"/>
  <c r="AP43" i="4"/>
  <c r="AD43" i="4"/>
  <c r="AF43" i="4"/>
  <c r="AQ43" i="4"/>
  <c r="AR43" i="4"/>
  <c r="AS43" i="4"/>
  <c r="AC43" i="4"/>
  <c r="AE35" i="4"/>
  <c r="AD35" i="4"/>
  <c r="AF35" i="4"/>
  <c r="AG35" i="4"/>
  <c r="AR35" i="4"/>
  <c r="AC35" i="4"/>
  <c r="AS35" i="4"/>
  <c r="AO35" i="4"/>
  <c r="AP35" i="4"/>
  <c r="AQ35" i="4"/>
  <c r="AE27" i="4"/>
  <c r="AF27" i="4"/>
  <c r="AP27" i="4"/>
  <c r="AQ27" i="4"/>
  <c r="AR27" i="4"/>
  <c r="AG27" i="4"/>
  <c r="AO27" i="4"/>
  <c r="AS27" i="4"/>
  <c r="AD27" i="4"/>
  <c r="AC27" i="4"/>
  <c r="AE19" i="4"/>
  <c r="AF19" i="4"/>
  <c r="AC19" i="4"/>
  <c r="AD19" i="4"/>
  <c r="AO19" i="4"/>
  <c r="AG19" i="4"/>
  <c r="AR19" i="4"/>
  <c r="AS19" i="4"/>
  <c r="AP19" i="4"/>
  <c r="AQ19" i="4"/>
  <c r="AE39" i="4"/>
  <c r="AQ39" i="4"/>
  <c r="AR39" i="4"/>
  <c r="AC39" i="4"/>
  <c r="AS39" i="4"/>
  <c r="AO39" i="4"/>
  <c r="AP39" i="4"/>
  <c r="AD39" i="4"/>
  <c r="AF39" i="4"/>
  <c r="AG39" i="4"/>
  <c r="AG50" i="4"/>
  <c r="AQ50" i="4"/>
  <c r="AR50" i="4"/>
  <c r="AS50" i="4"/>
  <c r="AC50" i="4"/>
  <c r="AD50" i="4"/>
  <c r="AO50" i="4"/>
  <c r="AP50" i="4"/>
  <c r="AE50" i="4"/>
  <c r="AF50" i="4"/>
  <c r="AC48" i="4"/>
  <c r="AR48" i="4"/>
  <c r="AS48" i="4"/>
  <c r="AD48" i="4"/>
  <c r="AE48" i="4"/>
  <c r="AP48" i="4"/>
  <c r="AQ48" i="4"/>
  <c r="AF48" i="4"/>
  <c r="AG48" i="4"/>
  <c r="AO48" i="4"/>
  <c r="AC40" i="4"/>
  <c r="AR40" i="4"/>
  <c r="AP40" i="4"/>
  <c r="AQ40" i="4"/>
  <c r="AS40" i="4"/>
  <c r="AD40" i="4"/>
  <c r="AG40" i="4"/>
  <c r="AO40" i="4"/>
  <c r="AE40" i="4"/>
  <c r="AF40" i="4"/>
  <c r="AC32" i="4"/>
  <c r="AR32" i="4"/>
  <c r="AG32" i="4"/>
  <c r="AO32" i="4"/>
  <c r="AP32" i="4"/>
  <c r="AE32" i="4"/>
  <c r="AF32" i="4"/>
  <c r="AQ32" i="4"/>
  <c r="AS32" i="4"/>
  <c r="AD32" i="4"/>
  <c r="AC16" i="4"/>
  <c r="AR16" i="4"/>
  <c r="AD16" i="4"/>
  <c r="AS16" i="4"/>
  <c r="AF16" i="4"/>
  <c r="AE16" i="4"/>
  <c r="AP16" i="4"/>
  <c r="AQ16" i="4"/>
  <c r="AG16" i="4"/>
  <c r="AO16" i="4"/>
  <c r="AG62" i="4"/>
  <c r="AP62" i="4"/>
  <c r="AQ62" i="4"/>
  <c r="AR62" i="4"/>
  <c r="AC62" i="4"/>
  <c r="AF62" i="4"/>
  <c r="AO62" i="4"/>
  <c r="AS62" i="4"/>
  <c r="AD62" i="4"/>
  <c r="AE62" i="4"/>
  <c r="AG54" i="4"/>
  <c r="AF54" i="4"/>
  <c r="AO54" i="4"/>
  <c r="AQ54" i="4"/>
  <c r="AP54" i="4"/>
  <c r="AD54" i="4"/>
  <c r="AE54" i="4"/>
  <c r="AR54" i="4"/>
  <c r="AS54" i="4"/>
  <c r="AC54" i="4"/>
  <c r="AG46" i="4"/>
  <c r="AD46" i="4"/>
  <c r="AE46" i="4"/>
  <c r="AF46" i="4"/>
  <c r="AR46" i="4"/>
  <c r="AC46" i="4"/>
  <c r="AS46" i="4"/>
  <c r="AO46" i="4"/>
  <c r="AP46" i="4"/>
  <c r="AQ46" i="4"/>
  <c r="AG38" i="4"/>
  <c r="AR38" i="4"/>
  <c r="AC38" i="4"/>
  <c r="AS38" i="4"/>
  <c r="AE38" i="4"/>
  <c r="AD38" i="4"/>
  <c r="AP38" i="4"/>
  <c r="AQ38" i="4"/>
  <c r="AO38" i="4"/>
  <c r="AF38" i="4"/>
  <c r="AG30" i="4"/>
  <c r="AP30" i="4"/>
  <c r="AQ30" i="4"/>
  <c r="AR30" i="4"/>
  <c r="AC30" i="4"/>
  <c r="AF30" i="4"/>
  <c r="AO30" i="4"/>
  <c r="AS30" i="4"/>
  <c r="AE30" i="4"/>
  <c r="AD30" i="4"/>
  <c r="AG22" i="4"/>
  <c r="AO22" i="4"/>
  <c r="AE22" i="4"/>
  <c r="AF22" i="4"/>
  <c r="AQ22" i="4"/>
  <c r="AP22" i="4"/>
  <c r="AC22" i="4"/>
  <c r="AD22" i="4"/>
  <c r="AR22" i="4"/>
  <c r="AS22" i="4"/>
  <c r="AG14" i="4"/>
  <c r="AO14" i="4"/>
  <c r="AP14" i="4"/>
  <c r="AE14" i="4"/>
  <c r="AR14" i="4"/>
  <c r="AS14" i="4"/>
  <c r="AF14" i="4"/>
  <c r="AQ14" i="4"/>
  <c r="AC14" i="4"/>
  <c r="AD14" i="4"/>
  <c r="AE55" i="4"/>
  <c r="AF55" i="4"/>
  <c r="AG55" i="4"/>
  <c r="AO55" i="4"/>
  <c r="AP55" i="4"/>
  <c r="AC55" i="4"/>
  <c r="AS55" i="4"/>
  <c r="AD55" i="4"/>
  <c r="AQ55" i="4"/>
  <c r="AR55" i="4"/>
  <c r="AP53" i="4"/>
  <c r="AG53" i="4"/>
  <c r="AO53" i="4"/>
  <c r="AQ53" i="4"/>
  <c r="AE53" i="4"/>
  <c r="AF53" i="4"/>
  <c r="AR53" i="4"/>
  <c r="AD53" i="4"/>
  <c r="AS53" i="4"/>
  <c r="AC53" i="4"/>
  <c r="AP57" i="4"/>
  <c r="AD57" i="4"/>
  <c r="AE57" i="4"/>
  <c r="AF57" i="4"/>
  <c r="AG57" i="4"/>
  <c r="AR57" i="4"/>
  <c r="AC57" i="4"/>
  <c r="AS57" i="4"/>
  <c r="AO57" i="4"/>
  <c r="AQ57" i="4"/>
  <c r="AP49" i="4"/>
  <c r="AR49" i="4"/>
  <c r="AC49" i="4"/>
  <c r="AS49" i="4"/>
  <c r="AD49" i="4"/>
  <c r="AE49" i="4"/>
  <c r="AO49" i="4"/>
  <c r="AQ49" i="4"/>
  <c r="AG49" i="4"/>
  <c r="AF49" i="4"/>
  <c r="AP41" i="4"/>
  <c r="AO41" i="4"/>
  <c r="AQ41" i="4"/>
  <c r="AS41" i="4"/>
  <c r="AR41" i="4"/>
  <c r="AF41" i="4"/>
  <c r="AG41" i="4"/>
  <c r="AC41" i="4"/>
  <c r="AD41" i="4"/>
  <c r="AE41" i="4"/>
  <c r="AP33" i="4"/>
  <c r="AF33" i="4"/>
  <c r="AG33" i="4"/>
  <c r="AO33" i="4"/>
  <c r="AQ33" i="4"/>
  <c r="AD33" i="4"/>
  <c r="AE33" i="4"/>
  <c r="AS33" i="4"/>
  <c r="AC33" i="4"/>
  <c r="AR33" i="4"/>
  <c r="AP25" i="4"/>
  <c r="AQ25" i="4"/>
  <c r="AG25" i="4"/>
  <c r="AO25" i="4"/>
  <c r="AS25" i="4"/>
  <c r="AR25" i="4"/>
  <c r="AE25" i="4"/>
  <c r="AF25" i="4"/>
  <c r="AC25" i="4"/>
  <c r="AD25" i="4"/>
  <c r="AP17" i="4"/>
  <c r="AQ17" i="4"/>
  <c r="AC17" i="4"/>
  <c r="AD17" i="4"/>
  <c r="AE17" i="4"/>
  <c r="AF17" i="4"/>
  <c r="AR17" i="4"/>
  <c r="AS17" i="4"/>
  <c r="AG17" i="4"/>
  <c r="AO17" i="4"/>
  <c r="C41" i="8"/>
  <c r="C25" i="8"/>
  <c r="C9" i="8"/>
  <c r="C48" i="8"/>
  <c r="C40" i="8"/>
  <c r="C32" i="8"/>
  <c r="C24" i="8"/>
  <c r="C16" i="8"/>
  <c r="C8" i="8"/>
  <c r="C47" i="8"/>
  <c r="C39" i="8"/>
  <c r="C31" i="8"/>
  <c r="C23" i="8"/>
  <c r="C15" i="8"/>
  <c r="C7" i="8"/>
  <c r="C33" i="8"/>
  <c r="C17" i="8"/>
  <c r="C46" i="8"/>
  <c r="C38" i="8"/>
  <c r="C30" i="8"/>
  <c r="C22" i="8"/>
  <c r="C14" i="8"/>
  <c r="C6" i="8"/>
  <c r="C45" i="8"/>
  <c r="C37" i="8"/>
  <c r="C29" i="8"/>
  <c r="C21" i="8"/>
  <c r="C13" i="8"/>
  <c r="C5" i="8"/>
  <c r="C44" i="8"/>
  <c r="C36" i="8"/>
  <c r="C28" i="8"/>
  <c r="C20" i="8"/>
  <c r="C12" i="8"/>
  <c r="C4" i="8"/>
  <c r="C49" i="8"/>
  <c r="C51" i="8"/>
  <c r="C43" i="8"/>
  <c r="C35" i="8"/>
  <c r="C27" i="8"/>
  <c r="C19" i="8"/>
  <c r="C11" i="8"/>
  <c r="C3" i="8"/>
  <c r="C50" i="8"/>
  <c r="C42" i="8"/>
  <c r="C34" i="8"/>
  <c r="C26" i="8"/>
  <c r="C18" i="8"/>
  <c r="C10" i="8"/>
  <c r="V49" i="7"/>
  <c r="V60" i="7"/>
  <c r="V52" i="7"/>
  <c r="V44" i="7"/>
  <c r="V36" i="7"/>
  <c r="V28" i="7"/>
  <c r="V20" i="7"/>
  <c r="V59" i="7"/>
  <c r="V51" i="7"/>
  <c r="V43" i="7"/>
  <c r="V35" i="7"/>
  <c r="V27" i="7"/>
  <c r="V19" i="7"/>
  <c r="V58" i="7"/>
  <c r="V50" i="7"/>
  <c r="V42" i="7"/>
  <c r="V34" i="7"/>
  <c r="V26" i="7"/>
  <c r="V18" i="7"/>
  <c r="V33" i="7"/>
  <c r="V57" i="7"/>
  <c r="V17" i="7"/>
  <c r="V56" i="7"/>
  <c r="V24" i="7"/>
  <c r="V55" i="7"/>
  <c r="V47" i="7"/>
  <c r="V39" i="7"/>
  <c r="V31" i="7"/>
  <c r="V23" i="7"/>
  <c r="V15" i="7"/>
  <c r="V41" i="7"/>
  <c r="V48" i="7"/>
  <c r="V40" i="7"/>
  <c r="V16" i="7"/>
  <c r="V62" i="7"/>
  <c r="V54" i="7"/>
  <c r="V46" i="7"/>
  <c r="V38" i="7"/>
  <c r="V30" i="7"/>
  <c r="V22" i="7"/>
  <c r="V14" i="7"/>
  <c r="V25" i="7"/>
  <c r="V32" i="7"/>
  <c r="V13" i="7"/>
  <c r="V61" i="7"/>
  <c r="V53" i="7"/>
  <c r="V45" i="7"/>
  <c r="V37" i="7"/>
  <c r="V29" i="7"/>
  <c r="V21" i="7"/>
  <c r="AC13" i="7"/>
  <c r="Y13" i="7" s="1"/>
  <c r="Z2" i="8"/>
  <c r="Y13" i="5"/>
  <c r="AG13" i="5" s="1"/>
  <c r="X13" i="5"/>
  <c r="AF13" i="5" s="1"/>
  <c r="W13" i="5"/>
  <c r="AE13" i="5" s="1"/>
  <c r="AG13" i="4"/>
  <c r="AS13" i="4" s="1"/>
  <c r="AF13" i="4"/>
  <c r="AR13" i="4" s="1"/>
  <c r="AD13" i="4"/>
  <c r="AP13" i="4" s="1"/>
  <c r="AC13" i="4"/>
  <c r="AO13" i="4" s="1"/>
  <c r="AE13" i="4"/>
  <c r="AQ13" i="4" s="1"/>
  <c r="R60" i="7"/>
  <c r="K60" i="7"/>
  <c r="L60" i="7"/>
  <c r="S60" i="7"/>
  <c r="T60" i="7"/>
  <c r="R28" i="7"/>
  <c r="K28" i="7"/>
  <c r="L28" i="7"/>
  <c r="S28" i="7"/>
  <c r="T28" i="7"/>
  <c r="L56" i="7"/>
  <c r="S56" i="7"/>
  <c r="T56" i="7"/>
  <c r="K56" i="7"/>
  <c r="K48" i="7"/>
  <c r="T48" i="7"/>
  <c r="L48" i="7"/>
  <c r="S48" i="7"/>
  <c r="S40" i="7"/>
  <c r="K40" i="7"/>
  <c r="T40" i="7"/>
  <c r="L40" i="7"/>
  <c r="L32" i="7"/>
  <c r="T32" i="7"/>
  <c r="S32" i="7"/>
  <c r="K32" i="7"/>
  <c r="T24" i="7"/>
  <c r="K24" i="7"/>
  <c r="S24" i="7"/>
  <c r="L24" i="7"/>
  <c r="S16" i="7"/>
  <c r="K16" i="7"/>
  <c r="L16" i="7"/>
  <c r="T16" i="7"/>
  <c r="S55" i="7"/>
  <c r="L55" i="7"/>
  <c r="K55" i="7"/>
  <c r="T55" i="7"/>
  <c r="T47" i="7"/>
  <c r="S47" i="7"/>
  <c r="L47" i="7"/>
  <c r="K47" i="7"/>
  <c r="R39" i="7"/>
  <c r="S39" i="7"/>
  <c r="L39" i="7"/>
  <c r="K39" i="7"/>
  <c r="T39" i="7"/>
  <c r="R31" i="7"/>
  <c r="S31" i="7"/>
  <c r="L31" i="7"/>
  <c r="K31" i="7"/>
  <c r="T31" i="7"/>
  <c r="R23" i="7"/>
  <c r="K23" i="7"/>
  <c r="T23" i="7"/>
  <c r="S23" i="7"/>
  <c r="L23" i="7"/>
  <c r="R15" i="7"/>
  <c r="S15" i="7"/>
  <c r="L15" i="7"/>
  <c r="T15" i="7"/>
  <c r="K15" i="7"/>
  <c r="W62" i="7"/>
  <c r="K62" i="7"/>
  <c r="T62" i="7"/>
  <c r="L62" i="7"/>
  <c r="S62" i="7"/>
  <c r="T54" i="7"/>
  <c r="S54" i="7"/>
  <c r="K54" i="7"/>
  <c r="L54" i="7"/>
  <c r="L46" i="7"/>
  <c r="S46" i="7"/>
  <c r="T46" i="7"/>
  <c r="K46" i="7"/>
  <c r="T38" i="7"/>
  <c r="L38" i="7"/>
  <c r="S38" i="7"/>
  <c r="K38" i="7"/>
  <c r="S30" i="7"/>
  <c r="K30" i="7"/>
  <c r="T30" i="7"/>
  <c r="L30" i="7"/>
  <c r="T22" i="7"/>
  <c r="L22" i="7"/>
  <c r="S22" i="7"/>
  <c r="K22" i="7"/>
  <c r="L14" i="7"/>
  <c r="T14" i="7"/>
  <c r="S14" i="7"/>
  <c r="K14" i="7"/>
  <c r="R61" i="7"/>
  <c r="T61" i="7"/>
  <c r="L61" i="7"/>
  <c r="S61" i="7"/>
  <c r="K61" i="7"/>
  <c r="R53" i="7"/>
  <c r="T53" i="7"/>
  <c r="S53" i="7"/>
  <c r="L53" i="7"/>
  <c r="K53" i="7"/>
  <c r="R45" i="7"/>
  <c r="T45" i="7"/>
  <c r="S45" i="7"/>
  <c r="L45" i="7"/>
  <c r="K45" i="7"/>
  <c r="R37" i="7"/>
  <c r="T37" i="7"/>
  <c r="S37" i="7"/>
  <c r="L37" i="7"/>
  <c r="K37" i="7"/>
  <c r="R29" i="7"/>
  <c r="T29" i="7"/>
  <c r="L29" i="7"/>
  <c r="S29" i="7"/>
  <c r="K29" i="7"/>
  <c r="R21" i="7"/>
  <c r="T21" i="7"/>
  <c r="S21" i="7"/>
  <c r="L21" i="7"/>
  <c r="K21" i="7"/>
  <c r="R20" i="7"/>
  <c r="K20" i="7"/>
  <c r="L20" i="7"/>
  <c r="S20" i="7"/>
  <c r="T20" i="7"/>
  <c r="X13" i="7"/>
  <c r="T13" i="7"/>
  <c r="S13" i="7"/>
  <c r="L13" i="7"/>
  <c r="K13" i="7"/>
  <c r="R52" i="7"/>
  <c r="K52" i="7"/>
  <c r="L52" i="7"/>
  <c r="S52" i="7"/>
  <c r="T52" i="7"/>
  <c r="R59" i="7"/>
  <c r="L59" i="7"/>
  <c r="K59" i="7"/>
  <c r="T59" i="7"/>
  <c r="S59" i="7"/>
  <c r="R51" i="7"/>
  <c r="L51" i="7"/>
  <c r="T51" i="7"/>
  <c r="K51" i="7"/>
  <c r="S51" i="7"/>
  <c r="R43" i="7"/>
  <c r="L43" i="7"/>
  <c r="K43" i="7"/>
  <c r="T43" i="7"/>
  <c r="S43" i="7"/>
  <c r="R35" i="7"/>
  <c r="L35" i="7"/>
  <c r="K35" i="7"/>
  <c r="T35" i="7"/>
  <c r="S35" i="7"/>
  <c r="R27" i="7"/>
  <c r="L27" i="7"/>
  <c r="T27" i="7"/>
  <c r="K27" i="7"/>
  <c r="S27" i="7"/>
  <c r="R19" i="7"/>
  <c r="L19" i="7"/>
  <c r="K19" i="7"/>
  <c r="T19" i="7"/>
  <c r="S19" i="7"/>
  <c r="R36" i="7"/>
  <c r="K36" i="7"/>
  <c r="S36" i="7"/>
  <c r="L36" i="7"/>
  <c r="T36" i="7"/>
  <c r="W58" i="7"/>
  <c r="S58" i="7"/>
  <c r="K58" i="7"/>
  <c r="T58" i="7"/>
  <c r="L58" i="7"/>
  <c r="S50" i="7"/>
  <c r="K50" i="7"/>
  <c r="T50" i="7"/>
  <c r="L50" i="7"/>
  <c r="S42" i="7"/>
  <c r="K42" i="7"/>
  <c r="T42" i="7"/>
  <c r="L42" i="7"/>
  <c r="S34" i="7"/>
  <c r="K34" i="7"/>
  <c r="T34" i="7"/>
  <c r="L34" i="7"/>
  <c r="S26" i="7"/>
  <c r="K26" i="7"/>
  <c r="T26" i="7"/>
  <c r="L26" i="7"/>
  <c r="S18" i="7"/>
  <c r="T18" i="7"/>
  <c r="K18" i="7"/>
  <c r="L18" i="7"/>
  <c r="R44" i="7"/>
  <c r="K44" i="7"/>
  <c r="L44" i="7"/>
  <c r="S44" i="7"/>
  <c r="T44" i="7"/>
  <c r="K57" i="7"/>
  <c r="T57" i="7"/>
  <c r="L57" i="7"/>
  <c r="S57" i="7"/>
  <c r="S49" i="7"/>
  <c r="L49" i="7"/>
  <c r="K49" i="7"/>
  <c r="T49" i="7"/>
  <c r="S41" i="7"/>
  <c r="K41" i="7"/>
  <c r="T41" i="7"/>
  <c r="L41" i="7"/>
  <c r="K33" i="7"/>
  <c r="S33" i="7"/>
  <c r="T33" i="7"/>
  <c r="L33" i="7"/>
  <c r="T25" i="7"/>
  <c r="L25" i="7"/>
  <c r="S25" i="7"/>
  <c r="K25" i="7"/>
  <c r="S17" i="7"/>
  <c r="K17" i="7"/>
  <c r="T17" i="7"/>
  <c r="L17" i="7"/>
  <c r="P13" i="7"/>
  <c r="I13" i="7"/>
  <c r="W57" i="7"/>
  <c r="W61" i="7"/>
  <c r="X60" i="7"/>
  <c r="X52" i="7"/>
  <c r="X44" i="7"/>
  <c r="X36" i="7"/>
  <c r="X28" i="7"/>
  <c r="X20" i="7"/>
  <c r="X59" i="7"/>
  <c r="X51" i="7"/>
  <c r="X43" i="7"/>
  <c r="X35" i="7"/>
  <c r="X27" i="7"/>
  <c r="X19" i="7"/>
  <c r="X58" i="7"/>
  <c r="X50" i="7"/>
  <c r="X42" i="7"/>
  <c r="X34" i="7"/>
  <c r="X26" i="7"/>
  <c r="X18" i="7"/>
  <c r="X57" i="7"/>
  <c r="X49" i="7"/>
  <c r="X41" i="7"/>
  <c r="X33" i="7"/>
  <c r="X25" i="7"/>
  <c r="X17" i="7"/>
  <c r="X56" i="7"/>
  <c r="X48" i="7"/>
  <c r="X40" i="7"/>
  <c r="X32" i="7"/>
  <c r="X24" i="7"/>
  <c r="X16" i="7"/>
  <c r="X55" i="7"/>
  <c r="X47" i="7"/>
  <c r="X39" i="7"/>
  <c r="X31" i="7"/>
  <c r="X23" i="7"/>
  <c r="X15" i="7"/>
  <c r="R62" i="7"/>
  <c r="X62" i="7"/>
  <c r="X54" i="7"/>
  <c r="X46" i="7"/>
  <c r="X38" i="7"/>
  <c r="X30" i="7"/>
  <c r="X22" i="7"/>
  <c r="X14" i="7"/>
  <c r="R54" i="7"/>
  <c r="X61" i="7"/>
  <c r="X53" i="7"/>
  <c r="X45" i="7"/>
  <c r="X37" i="7"/>
  <c r="X29" i="7"/>
  <c r="X21" i="7"/>
  <c r="W59" i="7"/>
  <c r="R22" i="7"/>
  <c r="R14" i="7"/>
  <c r="R46" i="7"/>
  <c r="R38" i="7"/>
  <c r="W60" i="7"/>
  <c r="R30" i="7"/>
  <c r="R58" i="7"/>
  <c r="R50" i="7"/>
  <c r="R42" i="7"/>
  <c r="R34" i="7"/>
  <c r="R26" i="7"/>
  <c r="R18" i="7"/>
  <c r="R57" i="7"/>
  <c r="R49" i="7"/>
  <c r="R41" i="7"/>
  <c r="R33" i="7"/>
  <c r="R25" i="7"/>
  <c r="R17" i="7"/>
  <c r="R56" i="7"/>
  <c r="R48" i="7"/>
  <c r="R40" i="7"/>
  <c r="R32" i="7"/>
  <c r="R24" i="7"/>
  <c r="R16" i="7"/>
  <c r="Q13" i="7"/>
  <c r="R55" i="7"/>
  <c r="R47" i="7"/>
  <c r="F56" i="7"/>
  <c r="R13" i="7"/>
  <c r="A2" i="8"/>
  <c r="C2" i="8"/>
  <c r="B2" i="8"/>
  <c r="J57" i="7"/>
  <c r="J62" i="7"/>
  <c r="F62" i="7"/>
  <c r="O58" i="7"/>
  <c r="J61" i="7"/>
  <c r="F58" i="7"/>
  <c r="Q54" i="7"/>
  <c r="O57" i="7"/>
  <c r="F61" i="7"/>
  <c r="F60" i="7"/>
  <c r="O59" i="7"/>
  <c r="B59" i="7"/>
  <c r="O61" i="7"/>
  <c r="J58" i="7"/>
  <c r="F57" i="7"/>
  <c r="O60" i="7"/>
  <c r="O62" i="7"/>
  <c r="J59" i="7"/>
  <c r="J60" i="7"/>
  <c r="F59" i="7"/>
  <c r="O56" i="7"/>
  <c r="E55" i="7"/>
  <c r="E62" i="7"/>
  <c r="E61" i="7"/>
  <c r="E60" i="7"/>
  <c r="I52" i="7"/>
  <c r="E59" i="7"/>
  <c r="E51" i="7"/>
  <c r="E58" i="7"/>
  <c r="E57" i="7"/>
  <c r="W52" i="7"/>
  <c r="H51" i="7"/>
  <c r="Q52" i="7"/>
  <c r="E52" i="7"/>
  <c r="W51" i="7"/>
  <c r="H43" i="7"/>
  <c r="J56" i="7"/>
  <c r="Q55" i="7"/>
  <c r="J48" i="7"/>
  <c r="I56" i="7"/>
  <c r="E48" i="7"/>
  <c r="I48" i="7"/>
  <c r="I62" i="7"/>
  <c r="I61" i="7"/>
  <c r="I60" i="7"/>
  <c r="I59" i="7"/>
  <c r="I58" i="7"/>
  <c r="I57" i="7"/>
  <c r="H56" i="7"/>
  <c r="I55" i="7"/>
  <c r="P50" i="7"/>
  <c r="H48" i="7"/>
  <c r="Q62" i="7"/>
  <c r="H62" i="7"/>
  <c r="Q61" i="7"/>
  <c r="H61" i="7"/>
  <c r="Q60" i="7"/>
  <c r="H60" i="7"/>
  <c r="Q59" i="7"/>
  <c r="H59" i="7"/>
  <c r="Q58" i="7"/>
  <c r="H58" i="7"/>
  <c r="Q57" i="7"/>
  <c r="H57" i="7"/>
  <c r="Q56" i="7"/>
  <c r="W56" i="7"/>
  <c r="H55" i="7"/>
  <c r="J52" i="7"/>
  <c r="Q51" i="7"/>
  <c r="W48" i="7"/>
  <c r="P62" i="7"/>
  <c r="P61" i="7"/>
  <c r="P60" i="7"/>
  <c r="P59" i="7"/>
  <c r="P58" i="7"/>
  <c r="P57" i="7"/>
  <c r="P56" i="7"/>
  <c r="E56" i="7"/>
  <c r="W55" i="7"/>
  <c r="E44" i="7"/>
  <c r="W50" i="7"/>
  <c r="Q48" i="7"/>
  <c r="F53" i="7"/>
  <c r="O53" i="7"/>
  <c r="P55" i="7"/>
  <c r="J53" i="7"/>
  <c r="P51" i="7"/>
  <c r="P43" i="7"/>
  <c r="F54" i="7"/>
  <c r="O54" i="7"/>
  <c r="F55" i="7"/>
  <c r="O55" i="7"/>
  <c r="F51" i="7"/>
  <c r="O51" i="7"/>
  <c r="I49" i="7"/>
  <c r="F47" i="7"/>
  <c r="O47" i="7"/>
  <c r="F50" i="7"/>
  <c r="O50" i="7"/>
  <c r="J54" i="7"/>
  <c r="H53" i="7"/>
  <c r="J50" i="7"/>
  <c r="I54" i="7"/>
  <c r="Q53" i="7"/>
  <c r="W53" i="7"/>
  <c r="F52" i="7"/>
  <c r="I50" i="7"/>
  <c r="Q49" i="7"/>
  <c r="W49" i="7"/>
  <c r="F48" i="7"/>
  <c r="O48" i="7"/>
  <c r="J55" i="7"/>
  <c r="H54" i="7"/>
  <c r="J51" i="7"/>
  <c r="H50" i="7"/>
  <c r="P49" i="7"/>
  <c r="J47" i="7"/>
  <c r="W61" i="5"/>
  <c r="W53" i="5"/>
  <c r="X45" i="5"/>
  <c r="X37" i="5"/>
  <c r="W29" i="5"/>
  <c r="W21" i="5"/>
  <c r="X58" i="5"/>
  <c r="Y50" i="5"/>
  <c r="W45" i="5"/>
  <c r="W37" i="5"/>
  <c r="Y18" i="5"/>
  <c r="X61" i="5"/>
  <c r="W58" i="5"/>
  <c r="X50" i="5"/>
  <c r="X42" i="5"/>
  <c r="W34" i="5"/>
  <c r="Y26" i="5"/>
  <c r="X18" i="5"/>
  <c r="Y55" i="5"/>
  <c r="W42" i="5"/>
  <c r="Y31" i="5"/>
  <c r="Y23" i="5"/>
  <c r="Y15" i="5"/>
  <c r="X21" i="5"/>
  <c r="X55" i="5"/>
  <c r="Y47" i="5"/>
  <c r="Y39" i="5"/>
  <c r="X31" i="5"/>
  <c r="X23" i="5"/>
  <c r="X15" i="5"/>
  <c r="X53" i="5"/>
  <c r="X29" i="5"/>
  <c r="X47" i="5"/>
  <c r="X39" i="5"/>
  <c r="W25" i="5"/>
  <c r="X25" i="5"/>
  <c r="W41" i="5"/>
  <c r="X41" i="5"/>
  <c r="W49" i="5"/>
  <c r="X49" i="5"/>
  <c r="X14" i="5"/>
  <c r="Y14" i="5"/>
  <c r="W22" i="5"/>
  <c r="X22" i="5"/>
  <c r="Y22" i="5"/>
  <c r="W54" i="5"/>
  <c r="Y54" i="5"/>
  <c r="X60" i="5"/>
  <c r="X56" i="5"/>
  <c r="X48" i="5"/>
  <c r="Y44" i="5"/>
  <c r="W40" i="5"/>
  <c r="X36" i="5"/>
  <c r="W59" i="5"/>
  <c r="X52" i="5"/>
  <c r="Y34" i="5"/>
  <c r="X26" i="5"/>
  <c r="W33" i="5"/>
  <c r="X33" i="5"/>
  <c r="W30" i="5"/>
  <c r="X30" i="5"/>
  <c r="Y30" i="5"/>
  <c r="W38" i="5"/>
  <c r="X38" i="5"/>
  <c r="Y38" i="5"/>
  <c r="W46" i="5"/>
  <c r="X46" i="5"/>
  <c r="Y46" i="5"/>
  <c r="W62" i="5"/>
  <c r="Y62" i="5"/>
  <c r="Y59" i="5"/>
  <c r="W56" i="5"/>
  <c r="Y52" i="5"/>
  <c r="W48" i="5"/>
  <c r="X44" i="5"/>
  <c r="X62" i="5"/>
  <c r="Y25" i="5"/>
  <c r="X16" i="5"/>
  <c r="X54" i="5"/>
  <c r="Y33" i="5"/>
  <c r="X24" i="5"/>
  <c r="Y20" i="5"/>
  <c r="W16" i="5"/>
  <c r="W17" i="5"/>
  <c r="X17" i="5"/>
  <c r="Y57" i="5"/>
  <c r="Y41" i="5"/>
  <c r="X32" i="5"/>
  <c r="Y28" i="5"/>
  <c r="W24" i="5"/>
  <c r="X20" i="5"/>
  <c r="X19" i="5"/>
  <c r="Y19" i="5"/>
  <c r="X27" i="5"/>
  <c r="Y27" i="5"/>
  <c r="X35" i="5"/>
  <c r="Y35" i="5"/>
  <c r="X43" i="5"/>
  <c r="Y43" i="5"/>
  <c r="X51" i="5"/>
  <c r="Y51" i="5"/>
  <c r="Y60" i="5"/>
  <c r="W57" i="5"/>
  <c r="Y49" i="5"/>
  <c r="X40" i="5"/>
  <c r="Y36" i="5"/>
  <c r="W32" i="5"/>
  <c r="X28" i="5"/>
  <c r="W19" i="5"/>
  <c r="B30" i="2"/>
  <c r="C29" i="2" s="1"/>
  <c r="B57" i="7"/>
  <c r="B51" i="7"/>
  <c r="B49" i="7"/>
  <c r="B55" i="7"/>
  <c r="B54" i="7"/>
  <c r="B62" i="7"/>
  <c r="B61" i="7"/>
  <c r="B53" i="7"/>
  <c r="B60" i="7"/>
  <c r="B52" i="7"/>
  <c r="B44" i="7"/>
  <c r="B47" i="7"/>
  <c r="B58" i="7"/>
  <c r="B50" i="7"/>
  <c r="B43" i="7"/>
  <c r="B56" i="7"/>
  <c r="B48" i="7"/>
  <c r="U13" i="7" l="1"/>
  <c r="Z13" i="7" s="1"/>
  <c r="B13" i="5"/>
  <c r="B26" i="2" s="1"/>
  <c r="B13" i="4"/>
  <c r="B25" i="2" s="1"/>
  <c r="X65" i="7"/>
  <c r="F44" i="7"/>
  <c r="W44" i="7"/>
  <c r="J44" i="7"/>
  <c r="H44" i="7"/>
  <c r="I44" i="7"/>
  <c r="Q44" i="7"/>
  <c r="P44" i="7"/>
  <c r="E43" i="7"/>
  <c r="F43" i="7"/>
  <c r="J43" i="7"/>
  <c r="W43" i="7"/>
  <c r="Q43" i="7"/>
  <c r="O43" i="7"/>
  <c r="I43" i="7"/>
  <c r="O44" i="7"/>
  <c r="E47" i="7"/>
  <c r="W47" i="7"/>
  <c r="P47" i="7"/>
  <c r="H47" i="7"/>
  <c r="Q47" i="7"/>
  <c r="I47" i="7"/>
  <c r="H49" i="7"/>
  <c r="F49" i="7"/>
  <c r="E49" i="7"/>
  <c r="J49" i="7"/>
  <c r="O49" i="7"/>
  <c r="P53" i="7"/>
  <c r="I53" i="7"/>
  <c r="E53" i="7"/>
  <c r="P52" i="7"/>
  <c r="Q50" i="7"/>
  <c r="P54" i="7"/>
  <c r="I51" i="7"/>
  <c r="E54" i="7"/>
  <c r="W54" i="7"/>
  <c r="O52" i="7"/>
  <c r="P48" i="7"/>
  <c r="E50" i="7"/>
  <c r="H52" i="7"/>
  <c r="X67" i="7" l="1"/>
  <c r="W37" i="7"/>
  <c r="O37" i="7"/>
  <c r="P37" i="7"/>
  <c r="I37" i="7"/>
  <c r="H37" i="7"/>
  <c r="E37" i="7"/>
  <c r="J37" i="7"/>
  <c r="B37" i="7"/>
  <c r="Q37" i="7"/>
  <c r="F37" i="7"/>
  <c r="W40" i="7"/>
  <c r="P40" i="7"/>
  <c r="Q40" i="7"/>
  <c r="E40" i="7"/>
  <c r="F40" i="7"/>
  <c r="H40" i="7"/>
  <c r="I40" i="7"/>
  <c r="O40" i="7"/>
  <c r="J40" i="7"/>
  <c r="B40" i="7"/>
  <c r="O46" i="7"/>
  <c r="Q46" i="7"/>
  <c r="I46" i="7"/>
  <c r="W46" i="7"/>
  <c r="P46" i="7"/>
  <c r="J46" i="7"/>
  <c r="E46" i="7"/>
  <c r="B46" i="7"/>
  <c r="F46" i="7"/>
  <c r="H46" i="7"/>
  <c r="E36" i="7"/>
  <c r="J36" i="7"/>
  <c r="I36" i="7"/>
  <c r="W36" i="7"/>
  <c r="P36" i="7"/>
  <c r="B36" i="7"/>
  <c r="H36" i="7"/>
  <c r="F36" i="7"/>
  <c r="Q36" i="7"/>
  <c r="O36" i="7"/>
  <c r="Q42" i="7"/>
  <c r="P42" i="7"/>
  <c r="E42" i="7"/>
  <c r="F42" i="7"/>
  <c r="O42" i="7"/>
  <c r="W42" i="7"/>
  <c r="H42" i="7"/>
  <c r="I42" i="7"/>
  <c r="J42" i="7"/>
  <c r="B42" i="7"/>
  <c r="I41" i="7"/>
  <c r="J41" i="7"/>
  <c r="Q41" i="7"/>
  <c r="H41" i="7"/>
  <c r="W41" i="7"/>
  <c r="F41" i="7"/>
  <c r="O41" i="7"/>
  <c r="B41" i="7"/>
  <c r="E41" i="7"/>
  <c r="P41" i="7"/>
  <c r="H45" i="7"/>
  <c r="I45" i="7"/>
  <c r="F45" i="7"/>
  <c r="Q45" i="7"/>
  <c r="O45" i="7"/>
  <c r="J45" i="7"/>
  <c r="P45" i="7"/>
  <c r="B45" i="7"/>
  <c r="E45" i="7"/>
  <c r="W45" i="7"/>
  <c r="I38" i="7" l="1"/>
  <c r="W38" i="7"/>
  <c r="P38" i="7"/>
  <c r="B38" i="7"/>
  <c r="F38" i="7"/>
  <c r="O38" i="7"/>
  <c r="Q38" i="7"/>
  <c r="E38" i="7"/>
  <c r="J38" i="7"/>
  <c r="H38" i="7"/>
  <c r="E35" i="7"/>
  <c r="O35" i="7"/>
  <c r="J35" i="7"/>
  <c r="Q35" i="7"/>
  <c r="H35" i="7"/>
  <c r="B35" i="7"/>
  <c r="W35" i="7"/>
  <c r="F35" i="7"/>
  <c r="I35" i="7"/>
  <c r="P35" i="7"/>
  <c r="W33" i="7"/>
  <c r="J33" i="7"/>
  <c r="Q33" i="7"/>
  <c r="I33" i="7"/>
  <c r="H33" i="7"/>
  <c r="F33" i="7"/>
  <c r="O33" i="7"/>
  <c r="B33" i="7"/>
  <c r="E33" i="7"/>
  <c r="P33" i="7"/>
  <c r="E39" i="7"/>
  <c r="P39" i="7"/>
  <c r="J39" i="7"/>
  <c r="B39" i="7"/>
  <c r="I39" i="7"/>
  <c r="W39" i="7"/>
  <c r="F39" i="7"/>
  <c r="Q39" i="7"/>
  <c r="H39" i="7"/>
  <c r="O39" i="7"/>
  <c r="W29" i="7"/>
  <c r="H29" i="7"/>
  <c r="O29" i="7"/>
  <c r="P29" i="7"/>
  <c r="J29" i="7"/>
  <c r="E29" i="7"/>
  <c r="Q29" i="7"/>
  <c r="F29" i="7"/>
  <c r="I29" i="7"/>
  <c r="B29" i="7"/>
  <c r="I30" i="7"/>
  <c r="W30" i="7"/>
  <c r="O30" i="7"/>
  <c r="P30" i="7"/>
  <c r="H30" i="7"/>
  <c r="E30" i="7"/>
  <c r="Q30" i="7"/>
  <c r="F30" i="7"/>
  <c r="B30" i="7"/>
  <c r="J30" i="7"/>
  <c r="I34" i="7"/>
  <c r="J34" i="7"/>
  <c r="W34" i="7"/>
  <c r="H34" i="7"/>
  <c r="P34" i="7"/>
  <c r="E34" i="7"/>
  <c r="Q34" i="7"/>
  <c r="F34" i="7"/>
  <c r="O34" i="7"/>
  <c r="B34" i="7"/>
  <c r="W26" i="7" l="1"/>
  <c r="H26" i="7"/>
  <c r="I26" i="7"/>
  <c r="J26" i="7"/>
  <c r="F26" i="7"/>
  <c r="B26" i="7"/>
  <c r="Q26" i="7"/>
  <c r="O26" i="7"/>
  <c r="P26" i="7"/>
  <c r="E26" i="7"/>
  <c r="H32" i="7"/>
  <c r="P32" i="7"/>
  <c r="Q32" i="7"/>
  <c r="E32" i="7"/>
  <c r="B32" i="7"/>
  <c r="F32" i="7"/>
  <c r="I32" i="7"/>
  <c r="W32" i="7"/>
  <c r="J32" i="7"/>
  <c r="O32" i="7"/>
  <c r="J22" i="7"/>
  <c r="E22" i="7"/>
  <c r="W22" i="7"/>
  <c r="Q22" i="7"/>
  <c r="F22" i="7"/>
  <c r="O22" i="7"/>
  <c r="I22" i="7"/>
  <c r="H22" i="7"/>
  <c r="B22" i="7"/>
  <c r="P22" i="7"/>
  <c r="H28" i="7"/>
  <c r="I28" i="7"/>
  <c r="E28" i="7"/>
  <c r="W28" i="7"/>
  <c r="Q28" i="7"/>
  <c r="B28" i="7"/>
  <c r="P28" i="7"/>
  <c r="F28" i="7"/>
  <c r="O28" i="7"/>
  <c r="J28" i="7"/>
  <c r="E27" i="7"/>
  <c r="O27" i="7"/>
  <c r="I27" i="7"/>
  <c r="Q27" i="7"/>
  <c r="B27" i="7"/>
  <c r="H27" i="7"/>
  <c r="P27" i="7"/>
  <c r="J27" i="7"/>
  <c r="W27" i="7"/>
  <c r="F27" i="7"/>
  <c r="E31" i="7"/>
  <c r="P31" i="7"/>
  <c r="W31" i="7"/>
  <c r="H31" i="7"/>
  <c r="F31" i="7"/>
  <c r="J31" i="7"/>
  <c r="I31" i="7"/>
  <c r="O31" i="7"/>
  <c r="Q31" i="7"/>
  <c r="B31" i="7"/>
  <c r="E23" i="7"/>
  <c r="F23" i="7"/>
  <c r="O23" i="7"/>
  <c r="I23" i="7"/>
  <c r="P23" i="7"/>
  <c r="W23" i="7"/>
  <c r="J23" i="7"/>
  <c r="H23" i="7"/>
  <c r="Q23" i="7"/>
  <c r="B23" i="7"/>
  <c r="H16" i="7" l="1"/>
  <c r="E16" i="7"/>
  <c r="F16" i="7"/>
  <c r="W16" i="7"/>
  <c r="P16" i="7"/>
  <c r="O16" i="7"/>
  <c r="I16" i="7"/>
  <c r="B16" i="7"/>
  <c r="Q16" i="7"/>
  <c r="J16" i="7"/>
  <c r="E15" i="7"/>
  <c r="Q15" i="7"/>
  <c r="F15" i="7"/>
  <c r="O15" i="7"/>
  <c r="B15" i="7"/>
  <c r="W15" i="7"/>
  <c r="P15" i="7"/>
  <c r="J15" i="7"/>
  <c r="I15" i="7"/>
  <c r="H15" i="7"/>
  <c r="H24" i="7"/>
  <c r="Q24" i="7"/>
  <c r="P24" i="7"/>
  <c r="I24" i="7"/>
  <c r="E24" i="7"/>
  <c r="W24" i="7"/>
  <c r="J24" i="7"/>
  <c r="B24" i="7"/>
  <c r="F24" i="7"/>
  <c r="O24" i="7"/>
  <c r="Q21" i="7"/>
  <c r="P21" i="7"/>
  <c r="H21" i="7"/>
  <c r="W21" i="7"/>
  <c r="E21" i="7"/>
  <c r="F21" i="7"/>
  <c r="B21" i="7"/>
  <c r="O21" i="7"/>
  <c r="J21" i="7"/>
  <c r="I21" i="7"/>
  <c r="H20" i="7"/>
  <c r="I20" i="7"/>
  <c r="F20" i="7"/>
  <c r="E20" i="7"/>
  <c r="Q20" i="7"/>
  <c r="P20" i="7"/>
  <c r="O20" i="7"/>
  <c r="W20" i="7"/>
  <c r="J20" i="7"/>
  <c r="B20" i="7"/>
  <c r="E19" i="7"/>
  <c r="W19" i="7"/>
  <c r="P19" i="7"/>
  <c r="I19" i="7"/>
  <c r="Q19" i="7"/>
  <c r="F19" i="7"/>
  <c r="O19" i="7"/>
  <c r="J19" i="7"/>
  <c r="H19" i="7"/>
  <c r="B19" i="7"/>
  <c r="I25" i="7"/>
  <c r="J25" i="7"/>
  <c r="P25" i="7"/>
  <c r="E25" i="7"/>
  <c r="B25" i="7"/>
  <c r="Q25" i="7"/>
  <c r="H25" i="7"/>
  <c r="F25" i="7"/>
  <c r="O25" i="7"/>
  <c r="W25" i="7"/>
  <c r="J13" i="7" l="1"/>
  <c r="H13" i="7"/>
  <c r="F13" i="7"/>
  <c r="O13" i="7"/>
  <c r="E13" i="7"/>
  <c r="B13" i="7"/>
  <c r="E14" i="7"/>
  <c r="J14" i="7"/>
  <c r="I14" i="7"/>
  <c r="H14" i="7"/>
  <c r="W14" i="7"/>
  <c r="O14" i="7"/>
  <c r="Q14" i="7"/>
  <c r="B14" i="7"/>
  <c r="F14" i="7"/>
  <c r="P14" i="7"/>
  <c r="B18" i="7"/>
  <c r="Q18" i="7"/>
  <c r="P18" i="7"/>
  <c r="W18" i="7"/>
  <c r="E18" i="7"/>
  <c r="F18" i="7"/>
  <c r="J18" i="7"/>
  <c r="O18" i="7"/>
  <c r="I18" i="7"/>
  <c r="H18" i="7"/>
  <c r="E17" i="7"/>
  <c r="F17" i="7"/>
  <c r="O17" i="7"/>
  <c r="J17" i="7"/>
  <c r="I17" i="7"/>
  <c r="B17" i="7"/>
  <c r="H17" i="7"/>
  <c r="Q17" i="7"/>
  <c r="W17" i="7"/>
  <c r="P17" i="7"/>
  <c r="W13" i="7" l="1"/>
  <c r="AA13" i="7" l="1"/>
  <c r="H8" i="7" s="1"/>
  <c r="X69" i="7" s="1"/>
</calcChain>
</file>

<file path=xl/sharedStrings.xml><?xml version="1.0" encoding="utf-8"?>
<sst xmlns="http://schemas.openxmlformats.org/spreadsheetml/2006/main" count="731" uniqueCount="635">
  <si>
    <t xml:space="preserve">FEDERATION NAME : </t>
  </si>
  <si>
    <t xml:space="preserve">EMAIL : </t>
  </si>
  <si>
    <t xml:space="preserve">CONTACT PERSON : </t>
  </si>
  <si>
    <t xml:space="preserve">PHONE NUMBER : </t>
  </si>
  <si>
    <t>FEDERATION NAME</t>
  </si>
  <si>
    <t>CODE ISO</t>
  </si>
  <si>
    <t>ISO COUNTRY CODE</t>
  </si>
  <si>
    <t>1️⃣ SUMMARY</t>
  </si>
  <si>
    <t>2️⃣ FORM GENERAL</t>
  </si>
  <si>
    <t>3️⃣ FORM COMP</t>
  </si>
  <si>
    <t>4️⃣ TRAINING CAMP</t>
  </si>
  <si>
    <t>RECAP</t>
  </si>
  <si>
    <t>GENERAL INFORMATION</t>
  </si>
  <si>
    <t>AFGANISTAN JUDO FEDERATION</t>
  </si>
  <si>
    <t>ALBANIAN JUDO FEDERATION</t>
  </si>
  <si>
    <t>ALGERIAN JUDO FEDERATION</t>
  </si>
  <si>
    <t>ALL JAPAN JUDO FEDERATION</t>
  </si>
  <si>
    <t>AMERICAN SAMOA JUDO ASSOCIATION</t>
  </si>
  <si>
    <t>ARMENIA JUDO FEDERATION</t>
  </si>
  <si>
    <t>ASSOCIAÇÃO REGIONAL DE JUDO DE SANTIAGO SUL</t>
  </si>
  <si>
    <t>AUSTRIAN JUDO FEDERATION</t>
  </si>
  <si>
    <t>AZERBAIJAN JUDO FEDERATION</t>
  </si>
  <si>
    <t>BAHAMAS JUDO FEDERATION</t>
  </si>
  <si>
    <t>BANGLADESH JUDO FEDERATION</t>
  </si>
  <si>
    <t>BARBADOS JUDO ASSOCIATION</t>
  </si>
  <si>
    <t>BELARUSIAN JUDO FEDERATION</t>
  </si>
  <si>
    <t>BELGIAN JUDO FEDERATION</t>
  </si>
  <si>
    <t>BHUTAN JUDO ASSOCIATION</t>
  </si>
  <si>
    <t>BOLIVIAN JUDO FEDERATION</t>
  </si>
  <si>
    <t>BOTSWANA JUDO FEDERATION</t>
  </si>
  <si>
    <t>BRITISH JUDO ASSOCIATION</t>
  </si>
  <si>
    <t>BRUNEI</t>
  </si>
  <si>
    <t>BULGARIAN JUDO FEDERATION</t>
  </si>
  <si>
    <t>CAMBODIAN JUDO FEDERATION</t>
  </si>
  <si>
    <t>CAYMAN ISLANDS JUDO FEDERATION</t>
  </si>
  <si>
    <t>CHINESE JUDO ASSOCIATION</t>
  </si>
  <si>
    <t>CHINESE TAIPEI JUDO FEDERATION</t>
  </si>
  <si>
    <t>CONFEDERAÇÃO BRASILEIRA DE JUDÔ</t>
  </si>
  <si>
    <t>CONFEDERACION ARGENTINA DE JUDO</t>
  </si>
  <si>
    <t>COOK ISLANDS JUDO ASSOCIATION</t>
  </si>
  <si>
    <t>CROATIAN JUDO FEDERATION</t>
  </si>
  <si>
    <t>CURACAO JUDO FEDERATION</t>
  </si>
  <si>
    <t>CYPRUS JUDO FEDERATION</t>
  </si>
  <si>
    <t>CZECH JUDO FEDERATION</t>
  </si>
  <si>
    <t>DANISH JUDO FEDERATION</t>
  </si>
  <si>
    <t>DEUTSCHER JUDO-BUND E.V.</t>
  </si>
  <si>
    <t>DOMINICAN REPUBLIC JUDO FEDERATION</t>
  </si>
  <si>
    <t>DPR KOREA JUDO ASSOCIATION</t>
  </si>
  <si>
    <t>EGYPTIAN JUDO, AIKIDO, AND SUMO FEDERATION</t>
  </si>
  <si>
    <t>ESTONIAN JUDO ASSOCIATION</t>
  </si>
  <si>
    <t>ESWATINI JUDO FEDERATION</t>
  </si>
  <si>
    <t>FEDERACAO ANGOLANA DE JUDO</t>
  </si>
  <si>
    <t>FEDERACIO ANDORRAN DE JUDO I JUJITSU</t>
  </si>
  <si>
    <t>FEDERACION COLOMBIANA DE JUDO</t>
  </si>
  <si>
    <t>FEDERACION COSTARRICENSE DE JUDO</t>
  </si>
  <si>
    <t>FEDERACION CUBANA DE JUDO</t>
  </si>
  <si>
    <t>FEDERACION DE JUDO DE CHILE</t>
  </si>
  <si>
    <t>FEDERACIÓN DE JUDO DE NICARAGUA</t>
  </si>
  <si>
    <t>FEDERACIÓN DEPORTIVA NACIONAL DE JUDO DE GUATEMALA</t>
  </si>
  <si>
    <t>FEDERACIÓN DEPORTIVA PERUANA DE JUDO</t>
  </si>
  <si>
    <t>FEDERACION ECUATOGUINÉENNE DE JUDO</t>
  </si>
  <si>
    <t>FEDERACION ECUATORIANA DE JUDO</t>
  </si>
  <si>
    <t>FEDERACION MEXICANA DE JUDO</t>
  </si>
  <si>
    <t>FEDERACIÓN PUERTORRIQUEÑA DE JUDO</t>
  </si>
  <si>
    <t>FEDERACIÓN UNIDA DE JUDO DE PANAMA</t>
  </si>
  <si>
    <t>FEDERACIÓN URUGUAYA DE JUDO</t>
  </si>
  <si>
    <t>FEDERACION VENEZOLANA DE JUDO</t>
  </si>
  <si>
    <t>FEDERACIONA NACIONAL HONDUREÑA DE JUDO</t>
  </si>
  <si>
    <t>FEDERATION BENINOISE DE JUDO</t>
  </si>
  <si>
    <t>FÉDÉRATION BISSAU GUINÉENNE DE JUDO</t>
  </si>
  <si>
    <t>FEDERATION BURKINABE DE JUDO</t>
  </si>
  <si>
    <t>FEDERATION BURUNDAISE DE JUDO</t>
  </si>
  <si>
    <t>FEDERATION CAMEROUNAISE DE JUDO</t>
  </si>
  <si>
    <t>FÉDÉRATION CENTRAFRICAINE DE JUDO</t>
  </si>
  <si>
    <t>FEDERATION COMORIENNE DE JUDO ET DISCIPLINES ASSIMILÉES</t>
  </si>
  <si>
    <t>FEDERATION CONGOLAISE DE JUDO</t>
  </si>
  <si>
    <t>FÉDÉRATION DE LA RÉPUBLIQUE DU CONGO DE JUDO</t>
  </si>
  <si>
    <t>FEDERATION DJIBOUTIENNE DE JUDO &amp; DISCIPLINES ASSOCIEES</t>
  </si>
  <si>
    <t>FEDERATION FRANCAISE DE JUDO</t>
  </si>
  <si>
    <t>FÉDÉRATION GABONAISE DE JUDO</t>
  </si>
  <si>
    <t>FEDERATION GUINÉENNE DE JUDO</t>
  </si>
  <si>
    <t>FEDERATION HAITIENNE DE JUDO</t>
  </si>
  <si>
    <t>FÉDÉRATION IVOIRIENNE DE JUDO</t>
  </si>
  <si>
    <t>FEDERATION LIBANAISE DE JUDO</t>
  </si>
  <si>
    <t>FÉDÉRATION LUXEMBOURGEOISE ARTS MARTIAUX</t>
  </si>
  <si>
    <t>FÉDÉRATION MALGACHE DE JUDO</t>
  </si>
  <si>
    <t>FÉDÉRATION MALIENNE DE JUDO ET DISCIPLINES ASSOCIÉES</t>
  </si>
  <si>
    <t>FEDERATION MAURITANIENNE DE JUDO</t>
  </si>
  <si>
    <t>FÉDÉRATION MONÉGASQUE DE JUDO</t>
  </si>
  <si>
    <t>FEDERATION OF JUDO LESOTHO</t>
  </si>
  <si>
    <t>FÉDÉRATION POLYNÉSIENNE DE JUDO</t>
  </si>
  <si>
    <t>FÉDÉRATION ROYALE MAROCAINE DE JUDO</t>
  </si>
  <si>
    <t>FÉDÉRATION SÉNÉGALAISE DE JUDO ET DE DISCIPLINES ASSOCIÉES</t>
  </si>
  <si>
    <t>FÉDÉRATION TCHADIENNE DE JUDO</t>
  </si>
  <si>
    <t>FÉDÉRATION TOGOLAISE DE JUDO</t>
  </si>
  <si>
    <t>FÉDÉRATION TUNISIENNE DE JUDO</t>
  </si>
  <si>
    <t>FEDERAZIONE ITALIANA JUDO LOTTA KARATE ARTI MARZIALI</t>
  </si>
  <si>
    <t>FIJI JUDO ASSOCIATION</t>
  </si>
  <si>
    <t>FINNISH JUDO ASSOCIATION</t>
  </si>
  <si>
    <t>GAMBIA JUDO FEDERATION</t>
  </si>
  <si>
    <t>GEORGIAN JUDO FEDERATION</t>
  </si>
  <si>
    <t>GHANA JUDO ASSOCIATION</t>
  </si>
  <si>
    <t>GUAM JUDO ASSOCIATION</t>
  </si>
  <si>
    <t>GUYANA JUDO ASSOCIATION</t>
  </si>
  <si>
    <t>HELLENIC JUDO FEDERATION</t>
  </si>
  <si>
    <t>HUNGARIAN JUDO ASSOCIATION</t>
  </si>
  <si>
    <t>INDONESIA JUDO FEDERATION</t>
  </si>
  <si>
    <t>IRAQI JUDO FEDERATION</t>
  </si>
  <si>
    <t>IRISH JUDO ASSOCIATION</t>
  </si>
  <si>
    <t>ISRAEL JUDO ASSOCIATION</t>
  </si>
  <si>
    <t>JAMAICA JUDO FEDERATION</t>
  </si>
  <si>
    <t>JORDAN JUDO FEDERATION</t>
  </si>
  <si>
    <t>JUDO &amp; JU-JITSU ASSOCIATION (EJJA) (ETH)</t>
  </si>
  <si>
    <t>JUDO ASSOCIATION OF MALAWI</t>
  </si>
  <si>
    <t>JUDO ASSOCIATION OF SAMOA</t>
  </si>
  <si>
    <t>JUDO ASSOCIATION OF THAILAND UNDER THE PATRONAGE OF HIS MAJESTY THE KING</t>
  </si>
  <si>
    <t>JUDO ASSOCIATION OF ZIMBABWE</t>
  </si>
  <si>
    <t>JUDO BELIZE FEDERATION</t>
  </si>
  <si>
    <t>JUDO BOND NEDERLAND</t>
  </si>
  <si>
    <t>JUDO CANADA</t>
  </si>
  <si>
    <t>JUDO FAROE ISLANDS</t>
  </si>
  <si>
    <t>JUDO FEDERATION BAHRAIN</t>
  </si>
  <si>
    <t>JUDO FEDERATION OF AUSTRALIA</t>
  </si>
  <si>
    <t>JUDO FEDERATION OF BOSNIA AND HERZEGOVINA</t>
  </si>
  <si>
    <t>JUDO FEDERATION OF ICELAND</t>
  </si>
  <si>
    <t>JUDO FEDERATION OF INDIA</t>
  </si>
  <si>
    <t>JUDO FEDERATION OF MACEDONIA</t>
  </si>
  <si>
    <t>JUDO FEDERATION OF REPUBLIC OF MOLDOVA</t>
  </si>
  <si>
    <t>JUDO FEDERATION OF SERBIA</t>
  </si>
  <si>
    <t>JUDO FEDERATION OF TURKMENISTAN</t>
  </si>
  <si>
    <t>JUDO FEDERATION OF VANUATU</t>
  </si>
  <si>
    <t>JUDO SOUTH AFRICA</t>
  </si>
  <si>
    <t>JUDO TRINIDAD AND TOBAGO</t>
  </si>
  <si>
    <t>KAZAKHSTAN JUDO FEDERATION</t>
  </si>
  <si>
    <t>KENYA JUDO FEDERATION</t>
  </si>
  <si>
    <t>KIRIBATI JUDO FEDERATION</t>
  </si>
  <si>
    <t>KOREA JUDO ASSOCIATION</t>
  </si>
  <si>
    <t>KOSOVA JUDO FEDERATION</t>
  </si>
  <si>
    <t>KUWAIT JUDO FEDERATION</t>
  </si>
  <si>
    <t>LAO JUDO FEDERATION</t>
  </si>
  <si>
    <t>LATVIAN JUDO FEDERATION</t>
  </si>
  <si>
    <t>LIBERIAN JUDO FEDERATION</t>
  </si>
  <si>
    <t>LIBYAN JUDO FEDERATION</t>
  </si>
  <si>
    <t>LIECHTENSTEINER JUDOVERBAND</t>
  </si>
  <si>
    <t>LIGUE DE JUDO DE NOUVELLE CALÉDONIELEDONIA</t>
  </si>
  <si>
    <t>LITHUANIAN JUDO FEDERATION</t>
  </si>
  <si>
    <t>MACAU JUDOKAN</t>
  </si>
  <si>
    <t>MALAYSIA JUDO FEDERATION</t>
  </si>
  <si>
    <t>MALTA JUDO FEDERATION &amp; ASSOCIATED DISCIPLINES</t>
  </si>
  <si>
    <t>MARSHALL ISLANDS JUDO ASSOCIATION</t>
  </si>
  <si>
    <t>MAURITIUS JUDO FEDERATION</t>
  </si>
  <si>
    <t>MONGOLIAN JUDO ASSOCIATION</t>
  </si>
  <si>
    <t>MONTENEGRO JUDO FEDERATION</t>
  </si>
  <si>
    <t>MOZAMBIQUE JUDO FEDERATION</t>
  </si>
  <si>
    <t>MYANMAR JUDO FEDERATION</t>
  </si>
  <si>
    <t>NAMIBIAN AMATEUR JUDO ASSOCIATION</t>
  </si>
  <si>
    <t>NAURU JUDO ASSOCIATION</t>
  </si>
  <si>
    <t>NEPAL JUDO ASSOCIATION</t>
  </si>
  <si>
    <t>NEW ZEALAND JUDO FEDERATION INC.</t>
  </si>
  <si>
    <t>NIGER JUDO FEDERATION</t>
  </si>
  <si>
    <t>NIGERIA JUDO FEDERATION</t>
  </si>
  <si>
    <t>NIUE ISLAND JUDO ASSOCIATION</t>
  </si>
  <si>
    <t>NORFOLK ISLAND</t>
  </si>
  <si>
    <t>NORTHERN MARIANAS JUDO ASSOCIATION</t>
  </si>
  <si>
    <t>NORWEGIAN JUDO FEDERATION</t>
  </si>
  <si>
    <t>OUGANDA JUDO ASSOCIATION</t>
  </si>
  <si>
    <t>PAKISTAN JUDO FEDERATION</t>
  </si>
  <si>
    <t>PALAU JUDO FEDERATION</t>
  </si>
  <si>
    <t>PALESTINIAN JUDO FEDERATION</t>
  </si>
  <si>
    <t>PAPUA NEW GUINEA JUDO FEDERATION</t>
  </si>
  <si>
    <t>PARAGUAYAN JUDO FEDERATION</t>
  </si>
  <si>
    <t>PHILIPPINE JUDO FEDERATION, INC.</t>
  </si>
  <si>
    <t>POLISH JUDO ASSOCIATION</t>
  </si>
  <si>
    <t>PORTUGUESE JUDO FEDERATION</t>
  </si>
  <si>
    <t>QATAR TAEKWONDO, JUDO &amp; KARATE FEDERATION</t>
  </si>
  <si>
    <t>ROMANIAN JUDO FEDERATION</t>
  </si>
  <si>
    <t>ROYAL SPANISH JUDO FEDERATION</t>
  </si>
  <si>
    <t>RUSSIAN JUDO FEDERATION</t>
  </si>
  <si>
    <t>RUSSIAN OLYMPIC COMMITTEE</t>
  </si>
  <si>
    <t>RUSSIAN PARALYMPIC COMMITTE</t>
  </si>
  <si>
    <t>RWANDA JUDO FEDERATION</t>
  </si>
  <si>
    <t>SAINT LUCIA JUDO ASSOCIATION</t>
  </si>
  <si>
    <t>SALVADORIAN JUDO FEDERATION</t>
  </si>
  <si>
    <t>SAN MARINO</t>
  </si>
  <si>
    <t>SAO TOME AND PRINCIPE FEDERATION</t>
  </si>
  <si>
    <t>SAUDI JUDO FEDERATION</t>
  </si>
  <si>
    <t>SEYCHELLES JUDO FEDERATION</t>
  </si>
  <si>
    <t>SIERRA LEONE JUDO ASSOCIATION</t>
  </si>
  <si>
    <t>SINGAPORE JUDO FEDERATION</t>
  </si>
  <si>
    <t>SINT. MAARTEN JUDO FEDERATION</t>
  </si>
  <si>
    <t>SLOVAK JUDO FEDERATION</t>
  </si>
  <si>
    <t>SLOVENIAN JUDO FEDERATION</t>
  </si>
  <si>
    <t>SOLOMON ISLANDS JUDO ASSOCIATION</t>
  </si>
  <si>
    <t>SOMALI JUDO FEDERATION</t>
  </si>
  <si>
    <t>SOUTH SUDAN JUDO FEDERATION</t>
  </si>
  <si>
    <t>SRI LANKA JUDO ASSOCIATION</t>
  </si>
  <si>
    <t>SUDAN JUDO &amp; JUJITSU FEDERATION</t>
  </si>
  <si>
    <t>SURINAME JUDO FEDERATION</t>
  </si>
  <si>
    <t>SWEDISH JUDO FEDERATION</t>
  </si>
  <si>
    <t>SWISS JUDO &amp; JU-JITSU FEDERATION</t>
  </si>
  <si>
    <t>SYRIAN JUDO FEDERATION</t>
  </si>
  <si>
    <t>TAJIKISTAN JUDO FEDERATION</t>
  </si>
  <si>
    <t>TANZANIA JUDO ASSOCIATION</t>
  </si>
  <si>
    <t>THE JUDO ASSOCIATION OF HONG KONG, CHINA</t>
  </si>
  <si>
    <t>THE NATIONAL JUDO FEDERATION OF KYRGYZSTAN</t>
  </si>
  <si>
    <t>TIMOR-LESTE</t>
  </si>
  <si>
    <t>TONGA JUDO ASSOCIATION</t>
  </si>
  <si>
    <t>TURKISH JUDO FEDERATION</t>
  </si>
  <si>
    <t>UAE WRESTLING &amp; JUDO FEDERATION</t>
  </si>
  <si>
    <t>UKRAINIAN JUDO FEDERATION</t>
  </si>
  <si>
    <t>USA JUDO</t>
  </si>
  <si>
    <t>UZBEKISTAN JUDO FEDERATION</t>
  </si>
  <si>
    <t>VIETNAM JUDO ASSOCIATION</t>
  </si>
  <si>
    <t>YEMEN JUDO FEDERATION</t>
  </si>
  <si>
    <t>ZAMBIA JUDO ASSOCIATION</t>
  </si>
  <si>
    <t>AFG</t>
  </si>
  <si>
    <t>ALB</t>
  </si>
  <si>
    <t>ALG</t>
  </si>
  <si>
    <t>JPN</t>
  </si>
  <si>
    <t>ASA</t>
  </si>
  <si>
    <t>ARM</t>
  </si>
  <si>
    <t>CPV</t>
  </si>
  <si>
    <t>AUT</t>
  </si>
  <si>
    <t>AZE</t>
  </si>
  <si>
    <t>BAH</t>
  </si>
  <si>
    <t>BAN</t>
  </si>
  <si>
    <t>BAR</t>
  </si>
  <si>
    <t>BLR</t>
  </si>
  <si>
    <t>BEL</t>
  </si>
  <si>
    <t>BHU</t>
  </si>
  <si>
    <t>BOL</t>
  </si>
  <si>
    <t>BOT</t>
  </si>
  <si>
    <t>GBR</t>
  </si>
  <si>
    <t>BRU</t>
  </si>
  <si>
    <t>BUL</t>
  </si>
  <si>
    <t>CAM</t>
  </si>
  <si>
    <t>CAY</t>
  </si>
  <si>
    <t>CHN</t>
  </si>
  <si>
    <t>TPE</t>
  </si>
  <si>
    <t>BRA</t>
  </si>
  <si>
    <t>ARG</t>
  </si>
  <si>
    <t>COK</t>
  </si>
  <si>
    <t>CRO</t>
  </si>
  <si>
    <t>CUW</t>
  </si>
  <si>
    <t>CYP</t>
  </si>
  <si>
    <t>CZE</t>
  </si>
  <si>
    <t>DEN</t>
  </si>
  <si>
    <t>GER</t>
  </si>
  <si>
    <t>DOM</t>
  </si>
  <si>
    <t>PRK</t>
  </si>
  <si>
    <t>EGY</t>
  </si>
  <si>
    <t>EST</t>
  </si>
  <si>
    <t>SWZ</t>
  </si>
  <si>
    <t>ANG</t>
  </si>
  <si>
    <t>AND</t>
  </si>
  <si>
    <t>COL</t>
  </si>
  <si>
    <t>CRC</t>
  </si>
  <si>
    <t>CUB</t>
  </si>
  <si>
    <t>CHI</t>
  </si>
  <si>
    <t>NCA</t>
  </si>
  <si>
    <t>GUA</t>
  </si>
  <si>
    <t>PER</t>
  </si>
  <si>
    <t>GEQ</t>
  </si>
  <si>
    <t>ECU</t>
  </si>
  <si>
    <t>MEX</t>
  </si>
  <si>
    <t>PUR</t>
  </si>
  <si>
    <t>PAN</t>
  </si>
  <si>
    <t>URU</t>
  </si>
  <si>
    <t>VEN</t>
  </si>
  <si>
    <t>HON</t>
  </si>
  <si>
    <t>BEN</t>
  </si>
  <si>
    <t>GBS</t>
  </si>
  <si>
    <t>BUR</t>
  </si>
  <si>
    <t>BDI</t>
  </si>
  <si>
    <t>CMR</t>
  </si>
  <si>
    <t>CAF</t>
  </si>
  <si>
    <t>COM</t>
  </si>
  <si>
    <t>COD</t>
  </si>
  <si>
    <t>CGO</t>
  </si>
  <si>
    <t>DJI</t>
  </si>
  <si>
    <t>FRA</t>
  </si>
  <si>
    <t>GAB</t>
  </si>
  <si>
    <t>GUI</t>
  </si>
  <si>
    <t>HAI</t>
  </si>
  <si>
    <t>CIV</t>
  </si>
  <si>
    <t>LBN</t>
  </si>
  <si>
    <t>LUX</t>
  </si>
  <si>
    <t>MAD</t>
  </si>
  <si>
    <t>MLI</t>
  </si>
  <si>
    <t>MTN</t>
  </si>
  <si>
    <t>MON</t>
  </si>
  <si>
    <t>LES</t>
  </si>
  <si>
    <t>PYF</t>
  </si>
  <si>
    <t>MAR</t>
  </si>
  <si>
    <t>SEN</t>
  </si>
  <si>
    <t>CHA</t>
  </si>
  <si>
    <t>TOG</t>
  </si>
  <si>
    <t>TUN</t>
  </si>
  <si>
    <t>ITA</t>
  </si>
  <si>
    <t>FIJ</t>
  </si>
  <si>
    <t>FIN</t>
  </si>
  <si>
    <t>GAM</t>
  </si>
  <si>
    <t>GEO</t>
  </si>
  <si>
    <t>GHA</t>
  </si>
  <si>
    <t>GUM</t>
  </si>
  <si>
    <t>GUY</t>
  </si>
  <si>
    <t>GRE</t>
  </si>
  <si>
    <t>HUN</t>
  </si>
  <si>
    <t>INA</t>
  </si>
  <si>
    <t>IRQ</t>
  </si>
  <si>
    <t>IRL</t>
  </si>
  <si>
    <t>ISR</t>
  </si>
  <si>
    <t>JAM</t>
  </si>
  <si>
    <t>JOR</t>
  </si>
  <si>
    <t>ETH</t>
  </si>
  <si>
    <t>MAW</t>
  </si>
  <si>
    <t>SAM</t>
  </si>
  <si>
    <t>THA</t>
  </si>
  <si>
    <t>ZIM</t>
  </si>
  <si>
    <t>BIZ</t>
  </si>
  <si>
    <t>NED</t>
  </si>
  <si>
    <t>CAN</t>
  </si>
  <si>
    <t>FRO</t>
  </si>
  <si>
    <t>BRN</t>
  </si>
  <si>
    <t>AUS</t>
  </si>
  <si>
    <t>BIH</t>
  </si>
  <si>
    <t>ISL</t>
  </si>
  <si>
    <t>IND</t>
  </si>
  <si>
    <t>MKD</t>
  </si>
  <si>
    <t>MDA</t>
  </si>
  <si>
    <t>SRB</t>
  </si>
  <si>
    <t>TKM</t>
  </si>
  <si>
    <t>VAN</t>
  </si>
  <si>
    <t>RSA</t>
  </si>
  <si>
    <t>TTO</t>
  </si>
  <si>
    <t>KAZ</t>
  </si>
  <si>
    <t>KEN</t>
  </si>
  <si>
    <t>KIR</t>
  </si>
  <si>
    <t>KOR</t>
  </si>
  <si>
    <t>KOS</t>
  </si>
  <si>
    <t>KUW</t>
  </si>
  <si>
    <t>LAO</t>
  </si>
  <si>
    <t>LAT</t>
  </si>
  <si>
    <t>LBR</t>
  </si>
  <si>
    <t>LBA</t>
  </si>
  <si>
    <t>LIE</t>
  </si>
  <si>
    <t>NCL</t>
  </si>
  <si>
    <t>LTU</t>
  </si>
  <si>
    <t>MAC</t>
  </si>
  <si>
    <t>MAS</t>
  </si>
  <si>
    <t>MLT</t>
  </si>
  <si>
    <t>MHL</t>
  </si>
  <si>
    <t>MRI</t>
  </si>
  <si>
    <t>MGL</t>
  </si>
  <si>
    <t>MNE</t>
  </si>
  <si>
    <t>MOZ</t>
  </si>
  <si>
    <t>MYA</t>
  </si>
  <si>
    <t>NAM</t>
  </si>
  <si>
    <t>NRU</t>
  </si>
  <si>
    <t>NEP</t>
  </si>
  <si>
    <t>NZL</t>
  </si>
  <si>
    <t>NIG</t>
  </si>
  <si>
    <t>NGR</t>
  </si>
  <si>
    <t>NIU</t>
  </si>
  <si>
    <t>NFI</t>
  </si>
  <si>
    <t>MNP</t>
  </si>
  <si>
    <t>NOR</t>
  </si>
  <si>
    <t>UGA</t>
  </si>
  <si>
    <t>PAK</t>
  </si>
  <si>
    <t>PLW</t>
  </si>
  <si>
    <t>PLE</t>
  </si>
  <si>
    <t>PNG</t>
  </si>
  <si>
    <t>PAR</t>
  </si>
  <si>
    <t>PHI</t>
  </si>
  <si>
    <t>POL</t>
  </si>
  <si>
    <t>POR</t>
  </si>
  <si>
    <t>QAT</t>
  </si>
  <si>
    <t>ROU</t>
  </si>
  <si>
    <t>ESP</t>
  </si>
  <si>
    <t>RUS</t>
  </si>
  <si>
    <t>ROC</t>
  </si>
  <si>
    <t>RPC</t>
  </si>
  <si>
    <t>RWA</t>
  </si>
  <si>
    <t>LCA</t>
  </si>
  <si>
    <t>ESA</t>
  </si>
  <si>
    <t>SMR</t>
  </si>
  <si>
    <t>STP</t>
  </si>
  <si>
    <t>KSA</t>
  </si>
  <si>
    <t>SEY</t>
  </si>
  <si>
    <t>SLE</t>
  </si>
  <si>
    <t>SGP</t>
  </si>
  <si>
    <t>SXM</t>
  </si>
  <si>
    <t>SVK</t>
  </si>
  <si>
    <t>SLO</t>
  </si>
  <si>
    <t>SOL</t>
  </si>
  <si>
    <t>SOM</t>
  </si>
  <si>
    <t>SSD</t>
  </si>
  <si>
    <t>SRI</t>
  </si>
  <si>
    <t>SUD</t>
  </si>
  <si>
    <t>SUR</t>
  </si>
  <si>
    <t>SWE</t>
  </si>
  <si>
    <t>SUI</t>
  </si>
  <si>
    <t>SYR</t>
  </si>
  <si>
    <t>TJK</t>
  </si>
  <si>
    <t>TAN</t>
  </si>
  <si>
    <t>HKG</t>
  </si>
  <si>
    <t>KGZ</t>
  </si>
  <si>
    <t>TLS</t>
  </si>
  <si>
    <t>TGA</t>
  </si>
  <si>
    <t>TUR</t>
  </si>
  <si>
    <t>UAE</t>
  </si>
  <si>
    <t>UKR</t>
  </si>
  <si>
    <t>USA</t>
  </si>
  <si>
    <t>UZB</t>
  </si>
  <si>
    <t>VIE</t>
  </si>
  <si>
    <t>YEM</t>
  </si>
  <si>
    <t>ZAM</t>
  </si>
  <si>
    <t>Checking</t>
  </si>
  <si>
    <t>ID</t>
  </si>
  <si>
    <t>N°</t>
  </si>
  <si>
    <t>Title</t>
  </si>
  <si>
    <t>LAST NAME</t>
  </si>
  <si>
    <t>First name</t>
  </si>
  <si>
    <t>Function</t>
  </si>
  <si>
    <t>Weight Category</t>
  </si>
  <si>
    <t>Date of Birth DD/MM/AAAA</t>
  </si>
  <si>
    <t>Passport number</t>
  </si>
  <si>
    <t>Do you have the European Digital COVID Certificate ?</t>
  </si>
  <si>
    <t>Exit Test</t>
  </si>
  <si>
    <t>If you need Exit Test, which day ?</t>
  </si>
  <si>
    <t xml:space="preserve">Please fill the FORM step by step : 
                  1️⃣ SUMMARY
                  2️⃣ FORM GENERAL
                  3️⃣ FORM COMP
                  4️⃣ FORM TRANING CAMP
                  5️⃣ TRANSPORT
Use the recap just below to check if all informations are filled. </t>
  </si>
  <si>
    <t>5️⃣ TRANSPORT</t>
  </si>
  <si>
    <t>Check-In</t>
  </si>
  <si>
    <t>Check-Out</t>
  </si>
  <si>
    <t>Remarks</t>
  </si>
  <si>
    <t>Arrival date</t>
  </si>
  <si>
    <t>Departure date</t>
  </si>
  <si>
    <t>Mr.</t>
  </si>
  <si>
    <t>Ms.</t>
  </si>
  <si>
    <t>Competitor</t>
  </si>
  <si>
    <t>Coach</t>
  </si>
  <si>
    <t>Physiotherapist</t>
  </si>
  <si>
    <t>Team-Official</t>
  </si>
  <si>
    <t>Doctor</t>
  </si>
  <si>
    <t>Referee</t>
  </si>
  <si>
    <t>Judoka</t>
  </si>
  <si>
    <t>President</t>
  </si>
  <si>
    <t>-48 kg</t>
  </si>
  <si>
    <t>-52 kg</t>
  </si>
  <si>
    <t>-57 kg</t>
  </si>
  <si>
    <t>-63 kg</t>
  </si>
  <si>
    <t>-70 kg</t>
  </si>
  <si>
    <t>-60 kg</t>
  </si>
  <si>
    <t>-66 kg</t>
  </si>
  <si>
    <t>-73 kg</t>
  </si>
  <si>
    <t>-81 kg</t>
  </si>
  <si>
    <t>-90 kg</t>
  </si>
  <si>
    <t>Categories</t>
  </si>
  <si>
    <t>Arrival Date</t>
  </si>
  <si>
    <t>Departure Date</t>
  </si>
  <si>
    <t>Day Exit Test</t>
  </si>
  <si>
    <t>No</t>
  </si>
  <si>
    <t xml:space="preserve">If twin room, shared with ? </t>
  </si>
  <si>
    <t>Early Check-In</t>
  </si>
  <si>
    <t>Late-Check-Out</t>
  </si>
  <si>
    <t>Hotel</t>
  </si>
  <si>
    <t>Training camp ?</t>
  </si>
  <si>
    <t>HOTEL COMP</t>
  </si>
  <si>
    <t>HOTEL TRAINING CAMP</t>
  </si>
  <si>
    <t>Type Exit Test</t>
  </si>
  <si>
    <t>PCR</t>
  </si>
  <si>
    <t>List of Name</t>
  </si>
  <si>
    <t>🟩= all OK
🟧= Some informations are missing. Please fill all informations you have. 
🟥= Some informations are not concording, please check</t>
  </si>
  <si>
    <t>SINGLE</t>
  </si>
  <si>
    <t>TWIN</t>
  </si>
  <si>
    <t>ALONE IN TWIIN</t>
  </si>
  <si>
    <t>Arrival Time</t>
  </si>
  <si>
    <t>From (A)</t>
  </si>
  <si>
    <t>To (A)</t>
  </si>
  <si>
    <t>ARRIVAL INFORMATIONS</t>
  </si>
  <si>
    <t>DEPARTURE INFORMATIONS</t>
  </si>
  <si>
    <t>Type (A)</t>
  </si>
  <si>
    <t>Flight/Train number (A)</t>
  </si>
  <si>
    <t>From (D)</t>
  </si>
  <si>
    <t>To (D)</t>
  </si>
  <si>
    <t>Transport needed (D)
Transport Airport/Station to Hotel</t>
  </si>
  <si>
    <t>Transport Type</t>
  </si>
  <si>
    <t>Airport / Station</t>
  </si>
  <si>
    <t>Flight</t>
  </si>
  <si>
    <t>Train</t>
  </si>
  <si>
    <t>Individual transport</t>
  </si>
  <si>
    <t>Bus</t>
  </si>
  <si>
    <t>Type (D)</t>
  </si>
  <si>
    <r>
      <t xml:space="preserve">Transport needed (A)
</t>
    </r>
    <r>
      <rPr>
        <sz val="8"/>
        <color theme="1"/>
        <rFont val="Calibri (Corps)"/>
      </rPr>
      <t>Transport Airport/Station to Hotel</t>
    </r>
  </si>
  <si>
    <t>Departure Time</t>
  </si>
  <si>
    <t>Flight/Train number (D)</t>
  </si>
  <si>
    <t>Arrival / Departure Time</t>
  </si>
  <si>
    <t>NAME</t>
  </si>
  <si>
    <t>EMAIL</t>
  </si>
  <si>
    <t>PHONE NUMBER</t>
  </si>
  <si>
    <t>COVID MANAGER</t>
  </si>
  <si>
    <t>Single's night</t>
  </si>
  <si>
    <t>Twin's night</t>
  </si>
  <si>
    <t>Alone in twin's night</t>
  </si>
  <si>
    <t>Exit test</t>
  </si>
  <si>
    <t>Total / person</t>
  </si>
  <si>
    <t>FIRST NAME</t>
  </si>
  <si>
    <t>Single's night (TC)</t>
  </si>
  <si>
    <t>Hotel (TC)</t>
  </si>
  <si>
    <t>Twin's night (TC)</t>
  </si>
  <si>
    <t>Alone in twin's night (TC)</t>
  </si>
  <si>
    <t>COMPETITION</t>
  </si>
  <si>
    <t>TRAINING CAMP</t>
  </si>
  <si>
    <t>OTHERS</t>
  </si>
  <si>
    <t>Competitor(s) =</t>
  </si>
  <si>
    <t xml:space="preserve">Official(s) [Coach, Physio…] =		</t>
  </si>
  <si>
    <t>President =</t>
  </si>
  <si>
    <t>TOTAL</t>
  </si>
  <si>
    <t>🟩= all OK
🟧= Some informations are missing
🟥= Some informations are not concording, please check</t>
  </si>
  <si>
    <t>Other (No shuttle)</t>
  </si>
  <si>
    <t>EJU Entree Fee</t>
  </si>
  <si>
    <t>TRIPLE</t>
  </si>
  <si>
    <t>PRICE HOTEL COMP</t>
  </si>
  <si>
    <t>Triple's night (TC)</t>
  </si>
  <si>
    <t>PRICE HOTEL TRAINING CAMP</t>
  </si>
  <si>
    <t>Delegation</t>
  </si>
  <si>
    <t>Actif</t>
  </si>
  <si>
    <t>Weigt Category</t>
  </si>
  <si>
    <t>Date of Birth DD/MM/YYYY</t>
  </si>
  <si>
    <t>Passport Number</t>
  </si>
  <si>
    <t>EU COVID Certificate</t>
  </si>
  <si>
    <t>Check-in</t>
  </si>
  <si>
    <t>Check-out</t>
  </si>
  <si>
    <t>EXIT Test</t>
  </si>
  <si>
    <t>Transport needed (A)
Transport Airport/Station to Hotel</t>
  </si>
  <si>
    <t xml:space="preserve">If twin/double room, shared with ? </t>
  </si>
  <si>
    <t>Triple's night</t>
  </si>
  <si>
    <t>-78 kg</t>
  </si>
  <si>
    <t>+78 kg</t>
  </si>
  <si>
    <t>-100 kg</t>
  </si>
  <si>
    <t>+100 kg</t>
  </si>
  <si>
    <t>Antigen</t>
  </si>
  <si>
    <t>Airport CDG - T1</t>
  </si>
  <si>
    <t>Airport CDG - T2A</t>
  </si>
  <si>
    <t>Airport CDG - T2B</t>
  </si>
  <si>
    <t>Airport CDG - T2C</t>
  </si>
  <si>
    <t>Airport CDG - T2D</t>
  </si>
  <si>
    <t>Airport CDG - T2E</t>
  </si>
  <si>
    <t>Airport CDG - T2F</t>
  </si>
  <si>
    <t>Airport Orly - T1</t>
  </si>
  <si>
    <t>Airport Orly - T2</t>
  </si>
  <si>
    <t>Airport Orly - T3</t>
  </si>
  <si>
    <t>Airport Orly - T4</t>
  </si>
  <si>
    <t>Train station - Est</t>
  </si>
  <si>
    <t>Train station - Nord</t>
  </si>
  <si>
    <t>Train station - Lyon</t>
  </si>
  <si>
    <t>PULLMAN La Défense</t>
  </si>
  <si>
    <t>MERCURE La Défense</t>
  </si>
  <si>
    <t>IBIS Courbevoie Paris La Défense</t>
  </si>
  <si>
    <t>IBIS BUDGET Courbevoie Paris La Défense</t>
  </si>
  <si>
    <t>PULLMAN La Défense.SINGLE</t>
  </si>
  <si>
    <t>PULLMAN La Défense.TWIN</t>
  </si>
  <si>
    <t>PULLMAN La Défense.ALONE IN TWIIN</t>
  </si>
  <si>
    <t>MERCURE La Défense.SINGLE</t>
  </si>
  <si>
    <t>MERCURE La Défense.TWIN</t>
  </si>
  <si>
    <t>MERCURE La Défense.ALONE IN TWIIN</t>
  </si>
  <si>
    <t>IBIS Courbevoie Paris La Défense.SINGLE</t>
  </si>
  <si>
    <t>IBIS Courbevoie Paris La Défense.TWIN</t>
  </si>
  <si>
    <t>IBIS Courbevoie Paris La Défense.ALONE IN TWIIN</t>
  </si>
  <si>
    <t>IBIS BUDGET Courbevoie Paris La Défense.SINGLE</t>
  </si>
  <si>
    <t>IBIS BUDGET Courbevoie Paris La Défense.TWIN</t>
  </si>
  <si>
    <t>IBIS BUDGET Courbevoie Paris La Défense.ALONE IN TWIIN</t>
  </si>
  <si>
    <t>FORMULE 1 Chatillon</t>
  </si>
  <si>
    <t>IBIS Porte d'Orléans</t>
  </si>
  <si>
    <t>IBIS Porte d'Orléans.SINGLE</t>
  </si>
  <si>
    <t>IBIS Porte d'Orléans.TWIN</t>
  </si>
  <si>
    <t>IBIS Porte d'Orléans.ALONE IN TWIIN</t>
  </si>
  <si>
    <t>FORMULE 1 Chatillon.SINGLE</t>
  </si>
  <si>
    <t>FORMULE 1 Chatillon.TWIN</t>
  </si>
  <si>
    <t>FORMULE 1 Chatillon.ALONE IN TWIN</t>
  </si>
  <si>
    <t>FORMULE 1 Chatillon.TRIPLE</t>
  </si>
  <si>
    <t>FORMULE 1 Chatillon.QUADRUPLE</t>
  </si>
  <si>
    <t>QUADRUPLE</t>
  </si>
  <si>
    <t>TYPE ROOM COMP</t>
  </si>
  <si>
    <t>TYPE ROOM CAMP</t>
  </si>
  <si>
    <t>Quadruple's night</t>
  </si>
  <si>
    <t>Triple's night (TC)2</t>
  </si>
  <si>
    <t>Quadruple's night (TC)</t>
  </si>
  <si>
    <t>Room (04/05)</t>
  </si>
  <si>
    <t>Lunch (04/05)</t>
  </si>
  <si>
    <t>Diner (04/05)</t>
  </si>
  <si>
    <t>Room (05/05)</t>
  </si>
  <si>
    <t>Lunch (05/05)</t>
  </si>
  <si>
    <t>Diner (05/05)</t>
  </si>
  <si>
    <t>Room (06/05)</t>
  </si>
  <si>
    <t>Lunch (06/05)</t>
  </si>
  <si>
    <t>Diner (06/05)</t>
  </si>
  <si>
    <t>Room (07/05)</t>
  </si>
  <si>
    <t>Lunch (07/05)</t>
  </si>
  <si>
    <t>Diner (07/05)</t>
  </si>
  <si>
    <t>Room (08/05)</t>
  </si>
  <si>
    <t>Lunch (08/05)</t>
  </si>
  <si>
    <t>Diner (08/05)</t>
  </si>
  <si>
    <t>Room (09/05)</t>
  </si>
  <si>
    <t>Lunch (09/05)</t>
  </si>
  <si>
    <t>Diner (09/05)</t>
  </si>
  <si>
    <t>Lunch (10/05)</t>
  </si>
  <si>
    <t>Diner (10/05)</t>
  </si>
  <si>
    <t>Room (10/05)</t>
  </si>
  <si>
    <t>Room (11/05)</t>
  </si>
  <si>
    <t>Lunch (11/05)</t>
  </si>
  <si>
    <t>Diner (11/05)</t>
  </si>
  <si>
    <t>Meal</t>
  </si>
  <si>
    <t>PCR at arrival</t>
  </si>
  <si>
    <t>Meal (TC)</t>
  </si>
  <si>
    <t>TOTAL COMPETITION</t>
  </si>
  <si>
    <t>TOTAL TRAINING CAMP</t>
  </si>
  <si>
    <t>TOTAL OTHERS</t>
  </si>
  <si>
    <t>Total CAMP</t>
  </si>
  <si>
    <t>Total COMP</t>
  </si>
  <si>
    <t>Box</t>
  </si>
  <si>
    <t>Lunch hotel</t>
  </si>
  <si>
    <t>Diner hotel</t>
  </si>
  <si>
    <t>Lunch competition venue</t>
  </si>
  <si>
    <t>PRICE RESTO COMP</t>
  </si>
  <si>
    <t>PRICE RESTO TRAINING CAMP</t>
  </si>
  <si>
    <t>Lunch hotel COMP</t>
  </si>
  <si>
    <t>Diner hotel COMP</t>
  </si>
  <si>
    <t>Lunch hotel TRAINING CAMP</t>
  </si>
  <si>
    <t>Diner hotel TRAINING CAMP</t>
  </si>
  <si>
    <t>Lunch competition</t>
  </si>
  <si>
    <t>PARIS-NANTERRE JUNIOR EUROPEAN CUP 
(7 &amp; 8 MAY 2022)
TRAINING CAMP 
(9 - 11 MAY 2022)</t>
  </si>
  <si>
    <r>
      <rPr>
        <sz val="18"/>
        <color theme="1"/>
        <rFont val="DINEngschriftLTPro"/>
      </rPr>
      <t xml:space="preserve">PARIS-NANTERRE JUNIOR EUROPEAN CUP </t>
    </r>
    <r>
      <rPr>
        <sz val="14"/>
        <color theme="1"/>
        <rFont val="DINEngschriftLTPro"/>
      </rPr>
      <t xml:space="preserve">
</t>
    </r>
    <r>
      <rPr>
        <i/>
        <sz val="14"/>
        <color theme="1"/>
        <rFont val="DINEngschriftLTPro"/>
      </rPr>
      <t>(7 &amp; 8 MAY 2022)</t>
    </r>
    <r>
      <rPr>
        <sz val="14"/>
        <color theme="1"/>
        <rFont val="DINEngschriftLTPro"/>
      </rPr>
      <t xml:space="preserve">
</t>
    </r>
    <r>
      <rPr>
        <sz val="18"/>
        <color theme="1"/>
        <rFont val="DINEngschriftLTPro"/>
      </rPr>
      <t xml:space="preserve">TRAINING CAMP </t>
    </r>
    <r>
      <rPr>
        <sz val="14"/>
        <color theme="1"/>
        <rFont val="DINEngschriftLTPro"/>
      </rPr>
      <t xml:space="preserve">
</t>
    </r>
    <r>
      <rPr>
        <i/>
        <sz val="14"/>
        <color theme="1"/>
        <rFont val="DINEngschriftLTPro"/>
      </rPr>
      <t>(9 - 11 MAY 2022)</t>
    </r>
  </si>
  <si>
    <r>
      <t xml:space="preserve">PARIS-NANTERRE JUNIOR EUROPEAN CUP 
</t>
    </r>
    <r>
      <rPr>
        <i/>
        <sz val="14"/>
        <color theme="1"/>
        <rFont val="DINEngschriftLTPro"/>
      </rPr>
      <t>(7 &amp; 8 MAY 2022)</t>
    </r>
    <r>
      <rPr>
        <sz val="18"/>
        <color theme="1"/>
        <rFont val="DINEngschriftLTPro"/>
      </rPr>
      <t xml:space="preserve">
TRAINING CAMP 
</t>
    </r>
    <r>
      <rPr>
        <i/>
        <sz val="14"/>
        <color theme="1"/>
        <rFont val="DINEngschriftLTPro"/>
      </rPr>
      <t>(9 - 11 MAY 2022)</t>
    </r>
  </si>
  <si>
    <r>
      <rPr>
        <sz val="18"/>
        <color theme="1"/>
        <rFont val="DINEngschriftLTPro"/>
      </rPr>
      <t xml:space="preserve">PARIS-NANTERRE JUNIOR EUROPEAN CUP 
</t>
    </r>
    <r>
      <rPr>
        <i/>
        <sz val="14"/>
        <color theme="1"/>
        <rFont val="DINEngschriftLTPro"/>
      </rPr>
      <t>(7 &amp; 8 MAY 2022)</t>
    </r>
    <r>
      <rPr>
        <sz val="18"/>
        <color theme="1"/>
        <rFont val="DINEngschriftLTPro"/>
      </rPr>
      <t xml:space="preserve">
TRAINING CAMP 
</t>
    </r>
    <r>
      <rPr>
        <i/>
        <sz val="14"/>
        <color theme="1"/>
        <rFont val="DINEngschriftLTPro"/>
      </rPr>
      <t>(9 - 11 MAY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</si>
</sst>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)\ &quot;€&quot;_ ;_ * \(#,##0.00\)\ &quot;€&quot;_ ;_ * &quot;-&quot;??_)\ &quot;€&quot;_ ;_ @_ "/>
    <numFmt numFmtId="165" formatCode="#,##0.00\ &quot;€&quot;"/>
    <numFmt numFmtId="166" formatCode="[$-F400]h:mm:ss\ AM/PM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DINEngschriftLTPro"/>
    </font>
    <font>
      <sz val="14"/>
      <color theme="1"/>
      <name val="DINEngschriftLTPro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sz val="8"/>
      <color theme="1"/>
      <name val="Calibri (Corps)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theme="1"/>
      <name val="DINEngschriftLTPro"/>
    </font>
    <font>
      <sz val="18"/>
      <color theme="1"/>
      <name val="DINEngschriftLTPro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1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medium">
        <color theme="0"/>
      </right>
      <top/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2" fillId="0" borderId="0" xfId="0" applyFont="1"/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Fill="1" applyAlignment="1" applyProtection="1">
      <alignment horizontal="center"/>
      <protection locked="0"/>
    </xf>
    <xf numFmtId="0" fontId="9" fillId="2" borderId="6" xfId="1" applyFill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left" vertical="center"/>
    </xf>
    <xf numFmtId="0" fontId="0" fillId="0" borderId="0" xfId="0" applyProtection="1"/>
    <xf numFmtId="0" fontId="0" fillId="0" borderId="0" xfId="0" applyFont="1" applyAlignment="1" applyProtection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0" fillId="6" borderId="0" xfId="0" applyFill="1" applyBorder="1" applyAlignment="1">
      <alignment horizontal="left" vertical="center"/>
    </xf>
    <xf numFmtId="0" fontId="0" fillId="6" borderId="0" xfId="0" applyFill="1"/>
    <xf numFmtId="0" fontId="2" fillId="7" borderId="0" xfId="0" applyFont="1" applyFill="1"/>
    <xf numFmtId="49" fontId="0" fillId="0" borderId="0" xfId="0" applyNumberForma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</xf>
    <xf numFmtId="165" fontId="0" fillId="0" borderId="0" xfId="2" applyNumberFormat="1" applyFont="1" applyAlignment="1" applyProtection="1">
      <alignment horizontal="center" vertical="center"/>
    </xf>
    <xf numFmtId="164" fontId="0" fillId="4" borderId="0" xfId="2" applyFont="1" applyFill="1" applyProtection="1"/>
    <xf numFmtId="20" fontId="0" fillId="0" borderId="0" xfId="0" applyNumberFormat="1" applyAlignment="1" applyProtection="1">
      <alignment horizontal="center" vertical="center"/>
      <protection locked="0"/>
    </xf>
    <xf numFmtId="14" fontId="1" fillId="8" borderId="7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9" borderId="7" xfId="0" applyFont="1" applyFill="1" applyBorder="1" applyAlignment="1">
      <alignment horizontal="center" vertical="center"/>
    </xf>
    <xf numFmtId="0" fontId="0" fillId="9" borderId="7" xfId="0" applyNumberFormat="1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0" fontId="0" fillId="0" borderId="0" xfId="0" applyFont="1"/>
    <xf numFmtId="14" fontId="0" fillId="0" borderId="0" xfId="0" applyNumberFormat="1" applyFont="1"/>
    <xf numFmtId="0" fontId="0" fillId="0" borderId="0" xfId="0" applyNumberFormat="1"/>
    <xf numFmtId="0" fontId="4" fillId="0" borderId="0" xfId="0" applyFont="1" applyAlignment="1" applyProtection="1">
      <alignment wrapText="1"/>
    </xf>
    <xf numFmtId="165" fontId="0" fillId="4" borderId="0" xfId="2" applyNumberFormat="1" applyFont="1" applyFill="1" applyProtection="1"/>
    <xf numFmtId="0" fontId="4" fillId="0" borderId="0" xfId="0" applyFont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/>
    </xf>
    <xf numFmtId="14" fontId="0" fillId="0" borderId="0" xfId="0" applyNumberFormat="1" applyFont="1" applyFill="1"/>
    <xf numFmtId="0" fontId="0" fillId="0" borderId="0" xfId="0" applyFont="1" applyFill="1"/>
    <xf numFmtId="0" fontId="0" fillId="0" borderId="0" xfId="0" applyAlignment="1">
      <alignment vertical="center" wrapText="1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Protection="1"/>
    <xf numFmtId="164" fontId="0" fillId="0" borderId="0" xfId="2" applyFont="1" applyAlignment="1" applyProtection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</xf>
    <xf numFmtId="14" fontId="0" fillId="0" borderId="5" xfId="0" applyNumberFormat="1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left" vertical="center" wrapText="1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2" borderId="0" xfId="0" applyFill="1" applyAlignment="1" applyProtection="1">
      <alignment horizontal="center"/>
      <protection locked="0"/>
    </xf>
    <xf numFmtId="0" fontId="9" fillId="2" borderId="0" xfId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14" fontId="1" fillId="3" borderId="0" xfId="0" applyNumberFormat="1" applyFont="1" applyFill="1" applyBorder="1" applyAlignment="1">
      <alignment horizontal="center"/>
    </xf>
    <xf numFmtId="14" fontId="1" fillId="3" borderId="8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 wrapText="1"/>
    </xf>
    <xf numFmtId="14" fontId="1" fillId="3" borderId="5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 applyAlignment="1" applyProtection="1">
      <alignment horizontal="center"/>
    </xf>
    <xf numFmtId="165" fontId="0" fillId="4" borderId="0" xfId="2" applyNumberFormat="1" applyFont="1" applyFill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189">
    <dxf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165" formatCode="#,##0.00\ &quot;€&quot;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64" formatCode="_ * #,##0.00_)\ &quot;€&quot;_ ;_ * \(#,##0.00\)\ &quot;€&quot;_ ;_ * &quot;-&quot;??_)\ &quot;€&quot;_ ;_ @_ 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64" formatCode="_ * #,##0.00_)\ &quot;€&quot;_ ;_ * \(#,##0.00\)\ &quot;€&quot;_ ;_ * &quot;-&quot;??_)\ &quot;€&quot;_ ;_ @_ 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25" formatCode="hh:mm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FFC000"/>
        </right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FFC000"/>
        </left>
        <right/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FFC000"/>
        </right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rgb="FFFFC000"/>
        </left>
        <right/>
        <top/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FFC000"/>
        </left>
        <right/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FFC000"/>
        </right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FFC000"/>
        </left>
        <right/>
        <top/>
        <bottom/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thin">
          <color rgb="FFFFC000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rgb="FFFFC000"/>
        </left>
        <right/>
        <top/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fgColor auto="1"/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color rgb="FFFF000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 patternType="darkVertical">
          <fgColor rgb="FFFFC000"/>
          <bgColor rgb="FFFF0000"/>
        </patternFill>
      </fill>
    </dxf>
    <dxf>
      <font>
        <color theme="1"/>
      </font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i val="0"/>
        <color theme="1"/>
      </font>
      <fill>
        <patternFill patternType="solid">
          <fgColor theme="7"/>
          <bgColor theme="7"/>
        </patternFill>
      </fill>
    </dxf>
    <dxf>
      <font>
        <color theme="1"/>
      </font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horizontal style="thin">
          <color theme="7" tint="0.39997558519241921"/>
        </horizontal>
      </border>
    </dxf>
  </dxfs>
  <tableStyles count="1" defaultTableStyle="TableStyleMedium2" defaultPivotStyle="PivotStyleLight16">
    <tableStyle name="TableStyleMedium5 2" pivot="0" count="8" xr9:uid="{2254050C-E1CF-5F40-8147-0793D1A48D7B}">
      <tableStyleElement type="wholeTable" dxfId="188"/>
      <tableStyleElement type="headerRow" dxfId="187"/>
      <tableStyleElement type="totalRow" dxfId="186"/>
      <tableStyleElement type="firstColumn" dxfId="185"/>
      <tableStyleElement type="lastColumn" dxfId="184"/>
      <tableStyleElement type="firstRowStripe" dxfId="183"/>
      <tableStyleElement type="firstColumnStripe" dxfId="182"/>
      <tableStyleElement type="firstHeaderCell" dxfId="1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431800</xdr:colOff>
      <xdr:row>1</xdr:row>
      <xdr:rowOff>57483</xdr:rowOff>
    </xdr:from>
    <xdr:to>
      <xdr:col>0</xdr:col>
      <xdr:colOff>1334619</xdr:colOff>
      <xdr:row>2</xdr:row>
      <xdr:rowOff>444501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FB2F98-D17B-A342-B6A7-17517E3B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60683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0</xdr:col>
      <xdr:colOff>1424066</xdr:colOff>
      <xdr:row>0</xdr:row>
      <xdr:rowOff>150944</xdr:rowOff>
    </xdr:from>
    <xdr:to>
      <xdr:col>2</xdr:col>
      <xdr:colOff>290153</xdr:colOff>
      <xdr:row>2</xdr:row>
      <xdr:rowOff>471775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973075-E0B9-A344-8B7C-04038268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066" y="150944"/>
          <a:ext cx="1414415" cy="720569"/>
        </a:xfrm>
        <a:prstGeom prst="rect">
          <a:avLst/>
        </a:prstGeom>
      </xdr:spPr>
    </xdr:pic>
    <xdr:clientData/>
  </xdr:twoCellAnchor>
  <xdr:twoCellAnchor editAs="oneCell">
    <xdr:from>
      <xdr:col>2</xdr:col>
      <xdr:colOff>30603</xdr:colOff>
      <xdr:row>22</xdr:row>
      <xdr:rowOff>122408</xdr:rowOff>
    </xdr:from>
    <xdr:to>
      <xdr:col>3</xdr:col>
      <xdr:colOff>324214</xdr:colOff>
      <xdr:row>26</xdr:row>
      <xdr:rowOff>122409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849079-6200-3244-B438-B38422D5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5904" y="6380601"/>
          <a:ext cx="3828190" cy="795663"/>
        </a:xfrm>
        <a:prstGeom prst="rect">
          <a:avLst/>
        </a:prstGeom>
      </xdr:spPr>
    </xdr:pic>
    <xdr:clientData/>
  </xdr:twoCellAnchor>
  <xdr:twoCellAnchor editAs="oneCell">
    <xdr:from>
      <xdr:col>0</xdr:col>
      <xdr:colOff>45904</xdr:colOff>
      <xdr:row>4</xdr:row>
      <xdr:rowOff>122410</xdr:rowOff>
    </xdr:from>
    <xdr:to>
      <xdr:col>7</xdr:col>
      <xdr:colOff>79579</xdr:colOff>
      <xdr:row>7</xdr:row>
      <xdr:rowOff>1352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3F85188-3EEE-B445-A407-B463085BA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04" y="1683133"/>
          <a:ext cx="9566326" cy="1865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66A208-04BD-C942-9CF6-F44E962A0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61942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170262</xdr:colOff>
      <xdr:row>3</xdr:row>
      <xdr:rowOff>25930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174C496-7F3A-4448-9643-9A28E9788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154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5</xdr:row>
      <xdr:rowOff>139700</xdr:rowOff>
    </xdr:from>
    <xdr:to>
      <xdr:col>6</xdr:col>
      <xdr:colOff>421758</xdr:colOff>
      <xdr:row>10</xdr:row>
      <xdr:rowOff>68231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1F8FA6D-B239-9348-A431-5CD5F856C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00" y="1511300"/>
          <a:ext cx="4917558" cy="944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106698</xdr:colOff>
      <xdr:row>2</xdr:row>
      <xdr:rowOff>485600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11CA4B2-BE14-354D-9B41-29B0A1A8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5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170263</xdr:colOff>
      <xdr:row>3</xdr:row>
      <xdr:rowOff>76730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DEED78-EDB1-7D4D-B6AC-41566E8B8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93973"/>
        </a:xfrm>
        <a:prstGeom prst="rect">
          <a:avLst/>
        </a:prstGeom>
      </xdr:spPr>
    </xdr:pic>
    <xdr:clientData/>
  </xdr:twoCellAnchor>
  <xdr:twoCellAnchor editAs="oneCell">
    <xdr:from>
      <xdr:col>0</xdr:col>
      <xdr:colOff>177210</xdr:colOff>
      <xdr:row>5</xdr:row>
      <xdr:rowOff>121383</xdr:rowOff>
    </xdr:from>
    <xdr:to>
      <xdr:col>6</xdr:col>
      <xdr:colOff>457791</xdr:colOff>
      <xdr:row>10</xdr:row>
      <xdr:rowOff>32193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02C93C-2799-CB40-8714-2D2DBB032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210" y="1450453"/>
          <a:ext cx="4917558" cy="944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106698</xdr:colOff>
      <xdr:row>2</xdr:row>
      <xdr:rowOff>482322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22129B7-57DF-8B4C-8C44-B18B4B16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58664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170262</xdr:colOff>
      <xdr:row>3</xdr:row>
      <xdr:rowOff>39449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D6DC7D7-0CB9-654E-B778-231BB220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68974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5</xdr:row>
      <xdr:rowOff>127000</xdr:rowOff>
    </xdr:from>
    <xdr:to>
      <xdr:col>6</xdr:col>
      <xdr:colOff>466914</xdr:colOff>
      <xdr:row>10</xdr:row>
      <xdr:rowOff>83754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95D9758-5172-674A-9309-D666B016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467556"/>
          <a:ext cx="4917558" cy="944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106699</xdr:colOff>
      <xdr:row>2</xdr:row>
      <xdr:rowOff>482322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76C7544-61D2-1C44-A686-EA8D1D994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410" y="330058"/>
          <a:ext cx="894289" cy="574295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4</xdr:col>
      <xdr:colOff>170261</xdr:colOff>
      <xdr:row>3</xdr:row>
      <xdr:rowOff>60616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E103B89-C54E-B640-BE88-C80B87775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380" y="297976"/>
          <a:ext cx="1410882" cy="712210"/>
        </a:xfrm>
        <a:prstGeom prst="rect">
          <a:avLst/>
        </a:prstGeom>
      </xdr:spPr>
    </xdr:pic>
    <xdr:clientData/>
  </xdr:twoCellAnchor>
  <xdr:twoCellAnchor editAs="oneCell">
    <xdr:from>
      <xdr:col>0</xdr:col>
      <xdr:colOff>790754</xdr:colOff>
      <xdr:row>6</xdr:row>
      <xdr:rowOff>23963</xdr:rowOff>
    </xdr:from>
    <xdr:to>
      <xdr:col>6</xdr:col>
      <xdr:colOff>3909</xdr:colOff>
      <xdr:row>10</xdr:row>
      <xdr:rowOff>71888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8BF3B88-045B-F244-B530-32A611442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754" y="1509623"/>
          <a:ext cx="4366461" cy="83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37910</xdr:colOff>
      <xdr:row>1</xdr:row>
      <xdr:rowOff>126858</xdr:rowOff>
    </xdr:from>
    <xdr:to>
      <xdr:col>2</xdr:col>
      <xdr:colOff>106700</xdr:colOff>
      <xdr:row>2</xdr:row>
      <xdr:rowOff>497953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0A8276-29FC-A34F-859F-0A2B7D570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940" y="335365"/>
          <a:ext cx="902819" cy="590218"/>
        </a:xfrm>
        <a:prstGeom prst="rect">
          <a:avLst/>
        </a:prstGeom>
      </xdr:spPr>
    </xdr:pic>
    <xdr:clientData/>
  </xdr:twoCellAnchor>
  <xdr:twoCellAnchor editAs="oneCell">
    <xdr:from>
      <xdr:col>2</xdr:col>
      <xdr:colOff>410380</xdr:colOff>
      <xdr:row>1</xdr:row>
      <xdr:rowOff>94776</xdr:rowOff>
    </xdr:from>
    <xdr:to>
      <xdr:col>3</xdr:col>
      <xdr:colOff>995762</xdr:colOff>
      <xdr:row>3</xdr:row>
      <xdr:rowOff>6886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07E2FD-0F82-2843-AB0A-717311BA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8440" y="303283"/>
          <a:ext cx="141941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766380</xdr:colOff>
      <xdr:row>5</xdr:row>
      <xdr:rowOff>175172</xdr:rowOff>
    </xdr:from>
    <xdr:to>
      <xdr:col>3</xdr:col>
      <xdr:colOff>3246998</xdr:colOff>
      <xdr:row>10</xdr:row>
      <xdr:rowOff>112462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8BAFEA1-8977-A748-AE6C-8150AAD3A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380" y="1554655"/>
          <a:ext cx="4917558" cy="9445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A630B7-EFFC-C640-8AEB-131342B601D8}" name="FORM_GEN" displayName="FORM_GEN" ref="B12:P62" totalsRowShown="0" headerRowDxfId="169" dataDxfId="168">
  <autoFilter ref="B12:P62" xr:uid="{52A630B7-EFFC-C640-8AEB-131342B601D8}"/>
  <tableColumns count="15">
    <tableColumn id="1" xr3:uid="{BB7C2D3E-FCCD-2241-957F-A736CEB257DA}" name="Checking" dataDxfId="167">
      <calculatedColumnFormula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calculatedColumnFormula>
    </tableColumn>
    <tableColumn id="2" xr3:uid="{82C9D744-FABE-2048-AECF-92D9C8A48475}" name="N°" dataDxfId="166"/>
    <tableColumn id="3" xr3:uid="{A4BDE1B3-D7AC-3747-A3C1-241BA0B68632}" name="Title" dataDxfId="165"/>
    <tableColumn id="4" xr3:uid="{B7B3C643-C9F7-9640-A56A-71109B5E37ED}" name="LAST NAME" dataDxfId="164"/>
    <tableColumn id="5" xr3:uid="{5A1B4D24-B4FE-8C44-8FE4-4831D6D692C7}" name="FIRST NAME" dataDxfId="163"/>
    <tableColumn id="6" xr3:uid="{6FB8FA0A-96B4-124F-AA83-6824DC251766}" name="Function" dataDxfId="162"/>
    <tableColumn id="7" xr3:uid="{B794A2DD-8DB4-DF4B-BD9A-34771E529E13}" name="Weight Category" dataDxfId="161"/>
    <tableColumn id="8" xr3:uid="{A3005E7A-58DF-D849-AADC-6F195151144A}" name="Date of Birth DD/MM/AAAA" dataDxfId="160"/>
    <tableColumn id="9" xr3:uid="{0AA37880-EB36-AE40-8561-8B46FBCDD6B5}" name="Passport number" dataDxfId="159"/>
    <tableColumn id="10" xr3:uid="{449EBCFD-5627-F54B-8B07-8EC36184EEB4}" name="Do you have the European Digital COVID Certificate ?" dataDxfId="158"/>
    <tableColumn id="11" xr3:uid="{6BC24F3C-9698-E445-BFB5-B3F6DBF448CF}" name="Exit Test" dataDxfId="157"/>
    <tableColumn id="12" xr3:uid="{F0E01573-71D9-9E43-B17A-E633FB044EF2}" name="If you need Exit Test, which day ?" dataDxfId="156"/>
    <tableColumn id="13" xr3:uid="{4C88197D-0AB7-5E40-9F18-4E73BD0D0DF7}" name="Arrival date" dataDxfId="155"/>
    <tableColumn id="14" xr3:uid="{574FAF60-A68C-3F41-AD6E-C2E83E68892C}" name="Departure date" dataDxfId="154"/>
    <tableColumn id="15" xr3:uid="{38BC32CA-14BA-9B47-B855-D79F204C2E9B}" name="Remarks" dataDxfId="153"/>
  </tableColumns>
  <tableStyleInfo name="TableStyleMedium5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E0E91C-73B9-6C4E-8C35-4BFC636FEAAB}" name="FORM_COMP" displayName="FORM_COMP" ref="B12:AA62" totalsRowShown="0" headerRowDxfId="128" dataDxfId="127">
  <autoFilter ref="B12:AA62" xr:uid="{BBE0E91C-73B9-6C4E-8C35-4BFC636FEAAB}"/>
  <tableColumns count="26">
    <tableColumn id="1" xr3:uid="{B25C2527-DA70-0145-96C7-7A417D414C51}" name="Checking" dataDxfId="126">
      <calculatedColumnFormula>IF(FORM_COMP[[#This Row],[Title]]="","",IF(OR(FORM_COMP[[#This Row],[Hotel]]=""),"O",IF(COUNTIF(AI13:AM13,"ND")&gt;0.5,"R",IF(COUNTIF(AO13:AS13,"R")=0,"G","R"))))</calculatedColumnFormula>
    </tableColumn>
    <tableColumn id="2" xr3:uid="{15BD1A5B-8DA4-1245-8FA7-5376343D489E}" name="N°" dataDxfId="125"/>
    <tableColumn id="3" xr3:uid="{ECC2E55C-EF95-954C-8A08-EE9DEDE6BE68}" name="Title" dataDxfId="124">
      <calculatedColumnFormula>IF(FORM_GEN[[#This Row],[Title]]="","",FORM_GEN[[#This Row],[Title]])</calculatedColumnFormula>
    </tableColumn>
    <tableColumn id="4" xr3:uid="{503ACCD4-09ED-684E-A87E-83CD594036B2}" name="LAST NAME" dataDxfId="123">
      <calculatedColumnFormula>IF(FORM_GEN[[#This Row],[LAST NAME]]="","",FORM_GEN[[#This Row],[LAST NAME]])</calculatedColumnFormula>
    </tableColumn>
    <tableColumn id="5" xr3:uid="{7100A9C4-CA8D-8741-9824-A2677A80E2CD}" name="First name" dataDxfId="122">
      <calculatedColumnFormula>IF(FORM_GEN[[#This Row],[FIRST NAME]]="","",FORM_GEN[[#This Row],[FIRST NAME]])</calculatedColumnFormula>
    </tableColumn>
    <tableColumn id="6" xr3:uid="{9D3DB4A4-E484-0449-9DDF-9F1F694AF77C}" name="Arrival date" dataDxfId="121">
      <calculatedColumnFormula>IF(FORM_GEN[[#This Row],[Arrival date]]="","",FORM_GEN[[#This Row],[Arrival date]])</calculatedColumnFormula>
    </tableColumn>
    <tableColumn id="7" xr3:uid="{37302084-262A-FC40-9140-FF429F0A30E2}" name="Departure date" dataDxfId="120">
      <calculatedColumnFormula>IF(FORM_GEN[[#This Row],[Departure date]]="","",FORM_GEN[[#This Row],[Departure date]])</calculatedColumnFormula>
    </tableColumn>
    <tableColumn id="8" xr3:uid="{688397D3-621C-E546-BC26-C984F72DBFC2}" name="Hotel" dataDxfId="119"/>
    <tableColumn id="9" xr3:uid="{7F7B5BDB-0160-C04A-8C40-1F96E8A6FA2C}" name="Room (04/05)" dataDxfId="118"/>
    <tableColumn id="20" xr3:uid="{B56D72A5-AEB6-A64E-AC65-1802A7BCB548}" name="Lunch (04/05)" dataDxfId="117"/>
    <tableColumn id="19" xr3:uid="{9D7B8B8A-EB52-084D-B33B-18C6D21DA9CB}" name="Diner (04/05)" dataDxfId="116"/>
    <tableColumn id="10" xr3:uid="{5F291D3B-EB85-2E4C-AFB8-4FB6F5FFE542}" name="Room (05/05)" dataDxfId="115"/>
    <tableColumn id="22" xr3:uid="{4E2D6360-A005-5540-9940-9687674D9A78}" name="Lunch (05/05)" dataDxfId="114"/>
    <tableColumn id="21" xr3:uid="{0073BAF4-5C3D-4248-A7E0-867AD57FF1FB}" name="Diner (05/05)" dataDxfId="113"/>
    <tableColumn id="11" xr3:uid="{FCD25C23-A0C0-6046-9C58-ADF8091B5A26}" name="Room (06/05)" dataDxfId="112"/>
    <tableColumn id="24" xr3:uid="{40ADD512-10E3-674D-8715-0F27BBC22096}" name="Lunch (06/05)" dataDxfId="111"/>
    <tableColumn id="23" xr3:uid="{3E1E8BE5-AEF4-4540-B129-1A980C85E0C5}" name="Diner (06/05)" dataDxfId="110"/>
    <tableColumn id="12" xr3:uid="{5D5AFDF9-2684-3146-8A7C-A0822D91A6DC}" name="Room (07/05)" dataDxfId="109"/>
    <tableColumn id="26" xr3:uid="{FA140DA9-FEF3-5444-9551-B2E16B04CE83}" name="Lunch (07/05)" dataDxfId="108"/>
    <tableColumn id="25" xr3:uid="{CDA30D67-88D3-4E4C-AAD3-2009B24FB76C}" name="Diner (07/05)" dataDxfId="107"/>
    <tableColumn id="13" xr3:uid="{ECEF0BAC-9540-3A4D-92AC-C0016F72CE55}" name="Room (08/05)" dataDxfId="106"/>
    <tableColumn id="28" xr3:uid="{D52EA842-B70C-DD4A-9658-97911757E6A8}" name="Lunch (08/05)" dataDxfId="105"/>
    <tableColumn id="27" xr3:uid="{C71AE3C0-F32E-0642-A9B9-2B248E317E3D}" name="Diner (08/05)" dataDxfId="104"/>
    <tableColumn id="14" xr3:uid="{93132CB4-AECD-1941-B68F-715CE553AA86}" name="If twin/double room, shared with ? " dataDxfId="103"/>
    <tableColumn id="15" xr3:uid="{2CF437A3-A1C0-B946-8D52-BE0B266BE621}" name="Early Check-In" dataDxfId="102"/>
    <tableColumn id="16" xr3:uid="{ECBC182F-2B49-1341-8E4B-60926B9681BE}" name="Late-Check-Out" dataDxfId="101"/>
  </tableColumns>
  <tableStyleInfo name="TableStyleMedium5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52E563-E24F-254E-9E67-0BEA924B422B}" name="FORM_CAMP" displayName="FORM_CAMP" ref="B12:U62" totalsRowShown="0" headerRowDxfId="84" dataDxfId="83">
  <autoFilter ref="B12:U62" xr:uid="{F552E563-E24F-254E-9E67-0BEA924B422B}"/>
  <tableColumns count="20">
    <tableColumn id="1" xr3:uid="{E8C22AC6-04CA-4149-9F5B-880B156E9EAC}" name="Checking" dataDxfId="82">
      <calculatedColumnFormula>IF(FORM_CAMP[[#This Row],[LAST NAME]]="","B",IF(FORM_CAMP[[#This Row],[Training camp ?]]="No","G",IF(OR(FORM_CAMP[[#This Row],[Hotel]]=""),"O",IF(COUNTIF(AE13:AG13,"R")=0,"G","R"))))</calculatedColumnFormula>
    </tableColumn>
    <tableColumn id="2" xr3:uid="{F279E595-2949-2D49-B801-614994B17341}" name="N°" dataDxfId="81"/>
    <tableColumn id="3" xr3:uid="{994419DC-05B4-C142-81AD-D047DA47F119}" name="Title" dataDxfId="80">
      <calculatedColumnFormula>IF(FORM_GEN[[#This Row],[Title]]="","",FORM_GEN[[#This Row],[Title]])</calculatedColumnFormula>
    </tableColumn>
    <tableColumn id="4" xr3:uid="{354E6D24-C326-3E4D-B43B-E4F7CDC7F77A}" name="LAST NAME" dataDxfId="79">
      <calculatedColumnFormula>IF(FORM_GEN[[#This Row],[LAST NAME]]="","",FORM_GEN[[#This Row],[LAST NAME]])</calculatedColumnFormula>
    </tableColumn>
    <tableColumn id="5" xr3:uid="{D0EEB9C7-C5B6-1C49-B8D5-E3CC2D08870B}" name="First name" dataDxfId="78">
      <calculatedColumnFormula>IF(FORM_GEN[[#This Row],[FIRST NAME]]="","",FORM_GEN[[#This Row],[FIRST NAME]])</calculatedColumnFormula>
    </tableColumn>
    <tableColumn id="6" xr3:uid="{716D1878-62B9-BC43-8199-4E0DA3C9528A}" name="Arrival date" dataDxfId="77">
      <calculatedColumnFormula>IF(FORM_GEN[[#This Row],[Arrival date]]="","",FORM_GEN[[#This Row],[Arrival date]])</calculatedColumnFormula>
    </tableColumn>
    <tableColumn id="7" xr3:uid="{F64C94DB-BF24-3A42-9BB2-A2FA9D1C2DEB}" name="Departure date" dataDxfId="76">
      <calculatedColumnFormula>IF(FORM_GEN[[#This Row],[Departure date]]="","",FORM_GEN[[#This Row],[Departure date]])</calculatedColumnFormula>
    </tableColumn>
    <tableColumn id="18" xr3:uid="{62490AD2-B9EE-934F-8506-44B01032E946}" name="Training camp ?" dataDxfId="75"/>
    <tableColumn id="8" xr3:uid="{6B0D2581-FE5F-9345-AF0C-63E1F897E4E1}" name="Hotel" dataDxfId="74"/>
    <tableColumn id="9" xr3:uid="{72AA4AB6-2638-9D4F-B947-4C26536C96FF}" name="Room (09/05)" dataDxfId="73"/>
    <tableColumn id="13" xr3:uid="{430A142B-2D3B-AF47-A485-4C798B029975}" name="Lunch (09/05)" dataDxfId="72"/>
    <tableColumn id="12" xr3:uid="{904F77E1-368F-7441-9E98-8D2E99640AF9}" name="Diner (09/05)" dataDxfId="71"/>
    <tableColumn id="10" xr3:uid="{CE7CAF56-803E-1D46-975B-BE95D6554C12}" name="Room (10/05)" dataDxfId="70"/>
    <tableColumn id="19" xr3:uid="{EAD43F35-F517-CF4A-AABB-8EB75636B51C}" name="Lunch (10/05)" dataDxfId="69"/>
    <tableColumn id="15" xr3:uid="{E505256E-8741-854D-8E06-7F3E1608B668}" name="Diner (10/05)" dataDxfId="68"/>
    <tableColumn id="11" xr3:uid="{0255E48E-CDB5-9A4A-AF23-F42600A68587}" name="Room (11/05)" dataDxfId="67"/>
    <tableColumn id="21" xr3:uid="{9B796030-C9EB-1047-97D1-FA39BF285A60}" name="Lunch (11/05)" dataDxfId="66"/>
    <tableColumn id="20" xr3:uid="{0B0EC659-D769-5949-B1A9-1C3BDE7D4132}" name="Diner (11/05)" dataDxfId="65"/>
    <tableColumn id="14" xr3:uid="{A518D32C-619F-A54F-B1CE-32AB0D484A0F}" name="If twin/double room, shared with ? " dataDxfId="64"/>
    <tableColumn id="16" xr3:uid="{255C58EC-DC26-2045-8E5B-0B149B90FE8D}" name="Late-Check-Out" dataDxfId="63"/>
  </tableColumns>
  <tableStyleInfo name="TableStyleMedium5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69AFB5-A789-484C-832A-218049337B7F}" name="FORM_TRANS" displayName="FORM_TRANS" ref="B12:T62" totalsRowShown="0" headerRowDxfId="54" dataDxfId="53">
  <autoFilter ref="B12:T62" xr:uid="{ED69AFB5-A789-484C-832A-218049337B7F}"/>
  <tableColumns count="19">
    <tableColumn id="1" xr3:uid="{266D3E61-4D52-AC4E-9CBE-B0D6D2BF92EE}" name="Checking" dataDxfId="52">
      <calculatedColumnFormula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calculatedColumnFormula>
    </tableColumn>
    <tableColumn id="2" xr3:uid="{7E0DFCF4-39E9-2A49-950B-AF827077A6A2}" name="N°" dataDxfId="51"/>
    <tableColumn id="3" xr3:uid="{B4AD8BE7-58EE-5144-9CEB-4F83B4F2CF5B}" name="Title" dataDxfId="50">
      <calculatedColumnFormula>IF(FORM_GEN[[#This Row],[Title]]="","",FORM_GEN[[#This Row],[Title]])</calculatedColumnFormula>
    </tableColumn>
    <tableColumn id="4" xr3:uid="{29287052-9CA9-DF47-AA59-D55BA3E5775D}" name="LAST NAME" dataDxfId="49">
      <calculatedColumnFormula>IF(FORM_GEN[[#This Row],[LAST NAME]]="","",FORM_GEN[[#This Row],[LAST NAME]])</calculatedColumnFormula>
    </tableColumn>
    <tableColumn id="5" xr3:uid="{62CEDAA4-5457-1945-BAB9-61D22CB08176}" name="First name" dataDxfId="48">
      <calculatedColumnFormula>IF(FORM_GEN[[#This Row],[FIRST NAME]]="","",FORM_GEN[[#This Row],[FIRST NAME]])</calculatedColumnFormula>
    </tableColumn>
    <tableColumn id="6" xr3:uid="{A057BD6C-1FA6-3348-886E-D88910D05F8F}" name="Arrival date" dataDxfId="47">
      <calculatedColumnFormula>IF(FORM_GEN[[#This Row],[Arrival date]]="","",FORM_GEN[[#This Row],[Arrival date]])</calculatedColumnFormula>
    </tableColumn>
    <tableColumn id="18" xr3:uid="{18213102-5EBB-5E40-9A21-96B825E900DD}" name="Type (A)" dataDxfId="46"/>
    <tableColumn id="8" xr3:uid="{4090CEDE-730A-164C-A599-EEEC02105A3F}" name="Flight/Train number (A)" dataDxfId="45"/>
    <tableColumn id="17" xr3:uid="{4EFC600D-4ED8-3F44-BD5F-7309C3C6FBB1}" name="Arrival Time" dataDxfId="44">
      <calculatedColumnFormula>IF(FORM_TRANS[[#This Row],[Flight/Train number (A)]]="","","FULL BOARD")</calculatedColumnFormula>
    </tableColumn>
    <tableColumn id="9" xr3:uid="{01517079-F505-D24E-94C0-08A3418105A3}" name="From (A)" dataDxfId="43"/>
    <tableColumn id="10" xr3:uid="{82BA60A9-C22B-C340-85D1-EF15764FA5B1}" name="To (A)" dataDxfId="42"/>
    <tableColumn id="11" xr3:uid="{4DCC5704-0136-E840-B87F-2F9E3840764B}" name="Transport needed (A)_x000a_Transport Airport/Station to Hotel" dataDxfId="41"/>
    <tableColumn id="7" xr3:uid="{1E36001D-FE7F-F348-B01A-E1744393D8F6}" name="Departure date" dataDxfId="40">
      <calculatedColumnFormula>IF(FORM_GEN[[#This Row],[Departure date]]="","",FORM_GEN[[#This Row],[Departure date]])</calculatedColumnFormula>
    </tableColumn>
    <tableColumn id="14" xr3:uid="{7B831777-8383-104F-9F77-5B77B7841056}" name="Type (D)" dataDxfId="39"/>
    <tableColumn id="16" xr3:uid="{CF558C28-672B-864E-9AA9-61E907062198}" name="Flight/Train number (D)" dataDxfId="38"/>
    <tableColumn id="19" xr3:uid="{E232552F-90B3-6C4E-B6A5-4D9E83CC8969}" name="Departure Time" dataDxfId="37"/>
    <tableColumn id="20" xr3:uid="{8EBE313E-9A6B-6145-BFA0-4390A7258C5F}" name="From (D)" dataDxfId="36"/>
    <tableColumn id="21" xr3:uid="{C9D21DE2-5788-FF44-823F-802224267538}" name="To (D)" dataDxfId="35"/>
    <tableColumn id="22" xr3:uid="{91D12110-A5EE-B643-8237-D072BD69EAE0}" name="Transport needed (D)_x000a_Transport Airport/Station to Hotel" dataDxfId="34"/>
  </tableColumns>
  <tableStyleInfo name="TableStyleMedium5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BDE1C4-C243-0F4B-A78C-8BD6432E765B}" name="FORM_TRANS7" displayName="FORM_TRANS7" ref="B12:AA62" totalsRowShown="0" headerRowDxfId="27" dataDxfId="26">
  <autoFilter ref="B12:AA62" xr:uid="{B1BDE1C4-C243-0F4B-A78C-8BD6432E765B}"/>
  <tableColumns count="26">
    <tableColumn id="1" xr3:uid="{FD895F3B-BB86-074E-A4E1-2B901E02E2BD}" name="Checking" dataDxfId="25">
      <calculatedColumnFormula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calculatedColumnFormula>
    </tableColumn>
    <tableColumn id="2" xr3:uid="{2E8CC1AF-DD90-1B4A-946A-29C525C35D2B}" name="N°" dataDxfId="24"/>
    <tableColumn id="3" xr3:uid="{02F551E6-5BD2-3E48-A3C3-946AE9CB0A64}" name="ID" dataDxfId="23">
      <calculatedColumnFormula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calculatedColumnFormula>
    </tableColumn>
    <tableColumn id="4" xr3:uid="{AC761FC0-8FF5-1240-9D98-638CD8B216BD}" name="Check-In" dataDxfId="22">
      <calculatedColumnFormula>IF(FORM_TRANS7[[#This Row],[ID]]="","",FORM_GEN[[#This Row],[Arrival date]])</calculatedColumnFormula>
    </tableColumn>
    <tableColumn id="5" xr3:uid="{67A4BAD3-3AA8-CA43-92CC-B1AEC917C1C5}" name="Check-Out" dataDxfId="21">
      <calculatedColumnFormula>IF(FORM_TRANS7[[#This Row],[ID]]="","",FORM_GEN[[#This Row],[Departure date]])</calculatedColumnFormula>
    </tableColumn>
    <tableColumn id="6" xr3:uid="{52DAE5AA-D181-854C-85C6-0BE8D4953CF6}" name="Hotel" dataDxfId="20">
      <calculatedColumnFormula>IF(FORM_COMP[[#This Row],[Hotel]]="","",FORM_COMP[[#This Row],[Hotel]])</calculatedColumnFormula>
    </tableColumn>
    <tableColumn id="18" xr3:uid="{A364B7B8-09EC-4149-8F25-3B5F7874CA62}" name="Single's night" dataDxfId="19">
      <calculatedColumnFormula>IF(FORM_TRANS7[[#This Row],[ID]]="","",COUNTIF(FORM_COMP[[#This Row],[Room (04/05)]:[Room (08/05)]],"SINGLE"))</calculatedColumnFormula>
    </tableColumn>
    <tableColumn id="8" xr3:uid="{0F3C5E07-D415-D641-A8AE-BEE019ED027B}" name="Twin's night" dataDxfId="18">
      <calculatedColumnFormula>IF(FORM_TRANS7[[#This Row],[ID]]="","",COUNTIF(FORM_COMP[[#This Row],[Room (04/05)]:[Room (08/05)]],"TWIN"))</calculatedColumnFormula>
    </tableColumn>
    <tableColumn id="17" xr3:uid="{29E7614E-601C-594D-A01A-E033DE5DEC7F}" name="Alone in twin's night" dataDxfId="17">
      <calculatedColumnFormula>IF(FORM_TRANS7[[#This Row],[ID]]="","",COUNTIF(FORM_COMP[[#This Row],[Room (04/05)]:[Room (08/05)]],"ALONE IN TWIIN"))</calculatedColumnFormula>
    </tableColumn>
    <tableColumn id="9" xr3:uid="{D2158E59-E5B6-A745-B93F-F7EB6A0F3854}" name="Triple's night" dataDxfId="16">
      <calculatedColumnFormula>IF(FORM_TRANS7[[#This Row],[ID]]="","",COUNTIF(FORM_COMP[[#This Row],[Room (04/05)]:[Room (08/05)]],"TRIPLE"))</calculatedColumnFormula>
    </tableColumn>
    <tableColumn id="10" xr3:uid="{B2638411-52C8-F543-8505-74CD2ADB14EB}" name="Quadruple's night" dataDxfId="15">
      <calculatedColumnFormula>IF(FORM_TRANS7[[#This Row],[ID]]="","",COUNTIF(FORM_COMP[[#This Row],[Room (04/05)]:[Room (08/05)]],"QUADRUPLE"))</calculatedColumnFormula>
    </tableColumn>
    <tableColumn id="12" xr3:uid="{76E87E08-0DDF-2F44-80CD-010FF24940CE}" name="Meal" dataDxfId="14">
      <calculatedColumnFormula>IF(SUM(AN13:AQ13)=0,0,SUM(AN13:AQ13))</calculatedColumnFormula>
    </tableColumn>
    <tableColumn id="11" xr3:uid="{5D198FCF-DBF6-9D4C-ADAE-A401B4FDF81E}" name="Hotel (TC)" dataDxfId="13">
      <calculatedColumnFormula>IF(FORM_CAMP[[#This Row],[Hotel]]="","",FORM_CAMP[[#This Row],[Hotel]])</calculatedColumnFormula>
    </tableColumn>
    <tableColumn id="7" xr3:uid="{781E36A8-D2FB-7A49-9F46-1FFC6D514784}" name="Single's night (TC)" dataDxfId="12">
      <calculatedColumnFormula>IF(FORM_TRANS7[[#This Row],[ID]]="","",COUNTIF(FORM_CAMP[[#This Row],[Room (09/05)]:[Room (11/05)]],"SINGLE"))</calculatedColumnFormula>
    </tableColumn>
    <tableColumn id="14" xr3:uid="{710E663A-9C1C-5240-8521-EDF407E52C54}" name="Twin's night (TC)" dataDxfId="11">
      <calculatedColumnFormula>IF(FORM_TRANS7[[#This Row],[ID]]="","",COUNTIF(FORM_CAMP[[#This Row],[Room (09/05)]:[Room (11/05)]],"TWIN"))</calculatedColumnFormula>
    </tableColumn>
    <tableColumn id="16" xr3:uid="{A07EC595-D8A2-154D-BB09-DEA630BE0321}" name="Alone in twin's night (TC)" dataDxfId="10">
      <calculatedColumnFormula>IF(FORM_TRANS7[[#This Row],[ID]]="","",COUNTIF(FORM_CAMP[[#This Row],[Room (09/05)]:[Room (11/05)]],"ALONE IN TWIIN"))</calculatedColumnFormula>
    </tableColumn>
    <tableColumn id="15" xr3:uid="{92ADA8E9-0192-0D49-B0A9-CC9343DE9138}" name="Triple's night (TC)" dataDxfId="9">
      <calculatedColumnFormula>IF(FORM_TRANS7[[#This Row],[ID]]="","",COUNTIF(FORM_CAMP[[#This Row],[Room (09/05)]:[Room (11/05)]],"TRIPLE"))</calculatedColumnFormula>
    </tableColumn>
    <tableColumn id="13" xr3:uid="{984E9B9E-F54E-F44C-B6F8-1CF44B023667}" name="Triple's night (TC)2" dataDxfId="8">
      <calculatedColumnFormula>IF(FORM_TRANS7[[#This Row],[ID]]="","",COUNTIF(FORM_CAMP[[#This Row],[Room (09/05)]:[Room (11/05)]],"TRIPLE"))</calculatedColumnFormula>
    </tableColumn>
    <tableColumn id="19" xr3:uid="{A184CC4E-B8F6-004F-86F8-BE7A8560E6E4}" name="Quadruple's night (TC)" dataDxfId="7">
      <calculatedColumnFormula>IF(FORM_TRANS7[[#This Row],[ID]]="","",COUNTIF(FORM_CAMP[[#This Row],[Room (09/05)]:[Room (11/05)]],"QUADRUPLE"))</calculatedColumnFormula>
    </tableColumn>
    <tableColumn id="25" xr3:uid="{C66D9DFF-50F9-A94F-95AF-0EDA336C198B}" name="Meal (TC)" dataDxfId="6">
      <calculatedColumnFormula>IF(SUM(AR13:AS13)=0,0,SUM(AR13:AS13))</calculatedColumnFormula>
    </tableColumn>
    <tableColumn id="24" xr3:uid="{1D41F720-3786-E645-9996-B68EB078F6BC}" name="PCR at arrival" dataDxfId="5">
      <calculatedColumnFormula>IF(FORM_TRANS7[[#This Row],[ID]]="","",1)</calculatedColumnFormula>
    </tableColumn>
    <tableColumn id="20" xr3:uid="{01A1030A-36BD-2740-A15A-EE2EF0770AFF}" name="Exit test" dataDxfId="4">
      <calculatedColumnFormula>IF(FORM_TRANS7[[#This Row],[Hotel]]="","",FORM_GEN[[#This Row],[Exit Test]])</calculatedColumnFormula>
    </tableColumn>
    <tableColumn id="21" xr3:uid="{CDD3E0DD-4340-EC4B-8F75-DBCC94D143C2}" name="EJU Entree Fee" dataDxfId="3" dataCellStyle="Monétaire">
      <calculatedColumnFormula>IF(FORM_TRANS7[[#This Row],[ID]]="","",IF(ISNUMBER(SEARCH("Competitor",FORM_TRANS7[[#This Row],[ID]])),10,0))</calculatedColumnFormula>
    </tableColumn>
    <tableColumn id="27" xr3:uid="{7C9CDA95-D6FF-F946-B5C5-EE625EFCEB71}" name="Total COMP" dataDxfId="2" dataCellStyle="Monétaire">
      <calculatedColumnFormula>IF(FORM_TRANS7[[#This Row],[ID]]="","",SUM(AC13:AG13)+FORM_TRANS7[[#This Row],[Meal]])</calculatedColumnFormula>
    </tableColumn>
    <tableColumn id="26" xr3:uid="{04FECF58-C653-AF4B-AA47-878490355EDA}" name="Total CAMP" dataDxfId="1" dataCellStyle="Monétaire">
      <calculatedColumnFormula>IF(FORM_TRANS7[[#This Row],[ID]]="","",SUM(AH13:AL13)+FORM_TRANS7[[#This Row],[Meal (TC)]])</calculatedColumnFormula>
    </tableColumn>
    <tableColumn id="22" xr3:uid="{C690E5B6-6D26-0C4A-BD14-34C17ECCE6F5}" name="Total / person" dataDxfId="0">
      <calculatedColumnFormula>IF(FORM_TRANS7[[#This Row],[ID]]="","",SUM(AC13:AL13)+VLOOKUP(FORM_TRANS7[[#This Row],[Exit test]],SET!Y$2:Z$5,2,FALSE)+FORM_TRANS7[[#This Row],[EJU Entree Fee]]+FORM_TRANS7[[#This Row],[PCR at arrival]]*100+FORM_TRANS7[[#This Row],[Meal]]+FORM_TRANS7[[#This Row],[Meal (TC)]])</calculatedColumnFormula>
    </tableColumn>
  </tableColumns>
  <tableStyleInfo name="TableStyleMedium5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8EC4-4F4C-D244-90DF-0D5D05983A32}">
  <sheetPr codeName="Feuil1"/>
  <dimension ref="A1:AU289"/>
  <sheetViews>
    <sheetView workbookViewId="0">
      <selection activeCell="O10" sqref="O10"/>
    </sheetView>
  </sheetViews>
  <sheetFormatPr baseColWidth="10" defaultRowHeight="15.6"/>
  <cols>
    <col min="1" max="1" width="65" bestFit="1" customWidth="1"/>
    <col min="17" max="17" width="30.296875" bestFit="1" customWidth="1"/>
    <col min="21" max="21" width="20.796875" bestFit="1" customWidth="1"/>
    <col min="22" max="22" width="11.19921875" customWidth="1"/>
    <col min="23" max="23" width="20.796875" customWidth="1"/>
    <col min="37" max="37" width="45" bestFit="1" customWidth="1"/>
    <col min="40" max="40" width="42.19921875" bestFit="1" customWidth="1"/>
    <col min="43" max="43" width="21.796875" bestFit="1" customWidth="1"/>
    <col min="46" max="46" width="29" bestFit="1" customWidth="1"/>
  </cols>
  <sheetData>
    <row r="1" spans="1:47">
      <c r="A1" t="s">
        <v>4</v>
      </c>
      <c r="C1" t="s">
        <v>5</v>
      </c>
      <c r="E1" t="s">
        <v>420</v>
      </c>
      <c r="G1" t="s">
        <v>423</v>
      </c>
      <c r="I1" t="s">
        <v>457</v>
      </c>
      <c r="K1" t="s">
        <v>458</v>
      </c>
      <c r="M1" t="s">
        <v>459</v>
      </c>
      <c r="O1" t="s">
        <v>460</v>
      </c>
      <c r="Q1" t="s">
        <v>467</v>
      </c>
      <c r="S1" t="s">
        <v>583</v>
      </c>
      <c r="U1" t="s">
        <v>468</v>
      </c>
      <c r="W1" t="s">
        <v>584</v>
      </c>
      <c r="Y1" t="s">
        <v>469</v>
      </c>
      <c r="AB1" t="s">
        <v>471</v>
      </c>
      <c r="AD1" t="s">
        <v>486</v>
      </c>
      <c r="AF1" t="s">
        <v>487</v>
      </c>
      <c r="AH1" t="s">
        <v>496</v>
      </c>
      <c r="AK1" t="s">
        <v>522</v>
      </c>
      <c r="AN1" t="s">
        <v>524</v>
      </c>
      <c r="AQ1" t="s">
        <v>624</v>
      </c>
      <c r="AT1" t="s">
        <v>625</v>
      </c>
    </row>
    <row r="2" spans="1:47">
      <c r="A2" s="6" t="s">
        <v>13</v>
      </c>
      <c r="C2" s="6" t="s">
        <v>215</v>
      </c>
      <c r="E2" s="7" t="s">
        <v>437</v>
      </c>
      <c r="G2" s="6" t="s">
        <v>439</v>
      </c>
      <c r="I2" s="8" t="s">
        <v>447</v>
      </c>
      <c r="K2" s="9">
        <v>44686</v>
      </c>
      <c r="M2" s="9">
        <v>44688</v>
      </c>
      <c r="O2" s="9">
        <v>44688</v>
      </c>
      <c r="Q2" t="s">
        <v>556</v>
      </c>
      <c r="S2" t="s">
        <v>473</v>
      </c>
      <c r="U2" t="s">
        <v>573</v>
      </c>
      <c r="W2" t="s">
        <v>473</v>
      </c>
      <c r="Y2" t="s">
        <v>470</v>
      </c>
      <c r="Z2">
        <v>100</v>
      </c>
      <c r="AB2" t="str">
        <f>IF('2 - FORM GENERAL'!E13="","",CONCATENATE('2 - FORM GENERAL'!D13," ",'2 - FORM GENERAL'!E13," ",'2 - FORM GENERAL'!F13))</f>
        <v/>
      </c>
      <c r="AD2" t="s">
        <v>488</v>
      </c>
      <c r="AF2" t="s">
        <v>542</v>
      </c>
      <c r="AH2" s="20">
        <v>0</v>
      </c>
      <c r="AK2" t="s">
        <v>560</v>
      </c>
      <c r="AL2" s="41">
        <v>168</v>
      </c>
      <c r="AN2" t="s">
        <v>574</v>
      </c>
      <c r="AO2" s="41">
        <v>150</v>
      </c>
      <c r="AQ2" t="s">
        <v>620</v>
      </c>
      <c r="AR2">
        <v>19</v>
      </c>
      <c r="AT2" t="s">
        <v>573</v>
      </c>
      <c r="AU2">
        <v>27</v>
      </c>
    </row>
    <row r="3" spans="1:47">
      <c r="A3" s="6" t="s">
        <v>14</v>
      </c>
      <c r="C3" s="6" t="s">
        <v>216</v>
      </c>
      <c r="E3" s="7" t="s">
        <v>438</v>
      </c>
      <c r="G3" s="6" t="s">
        <v>440</v>
      </c>
      <c r="I3" s="8" t="s">
        <v>448</v>
      </c>
      <c r="K3" s="9">
        <v>44687</v>
      </c>
      <c r="M3" s="9">
        <v>44689</v>
      </c>
      <c r="O3" s="9">
        <v>44689</v>
      </c>
      <c r="Q3" t="s">
        <v>557</v>
      </c>
      <c r="S3" t="s">
        <v>474</v>
      </c>
      <c r="U3" t="s">
        <v>572</v>
      </c>
      <c r="W3" t="s">
        <v>474</v>
      </c>
      <c r="Y3" t="s">
        <v>541</v>
      </c>
      <c r="Z3">
        <v>85</v>
      </c>
      <c r="AB3" t="str">
        <f>IF('2 - FORM GENERAL'!E14="","",CONCATENATE('2 - FORM GENERAL'!D14," ",'2 - FORM GENERAL'!E14," ",'2 - FORM GENERAL'!F14))</f>
        <v/>
      </c>
      <c r="AD3" t="s">
        <v>489</v>
      </c>
      <c r="AF3" t="s">
        <v>543</v>
      </c>
      <c r="AH3" s="20">
        <v>3.472222222222222E-3</v>
      </c>
      <c r="AK3" t="s">
        <v>561</v>
      </c>
      <c r="AL3" s="41">
        <v>96</v>
      </c>
      <c r="AN3" t="s">
        <v>575</v>
      </c>
      <c r="AO3" s="41">
        <v>91</v>
      </c>
      <c r="AQ3" t="s">
        <v>621</v>
      </c>
      <c r="AR3">
        <v>29</v>
      </c>
      <c r="AT3" t="s">
        <v>572</v>
      </c>
      <c r="AU3">
        <v>19</v>
      </c>
    </row>
    <row r="4" spans="1:47">
      <c r="A4" s="6" t="s">
        <v>15</v>
      </c>
      <c r="C4" s="6" t="s">
        <v>217</v>
      </c>
      <c r="G4" s="6" t="s">
        <v>441</v>
      </c>
      <c r="I4" s="8" t="s">
        <v>449</v>
      </c>
      <c r="K4" s="9">
        <v>44688</v>
      </c>
      <c r="M4" s="9">
        <v>44690</v>
      </c>
      <c r="O4" s="9">
        <v>44690</v>
      </c>
      <c r="Q4" t="s">
        <v>558</v>
      </c>
      <c r="S4" t="s">
        <v>475</v>
      </c>
      <c r="W4" t="s">
        <v>475</v>
      </c>
      <c r="Y4" t="s">
        <v>461</v>
      </c>
      <c r="Z4">
        <v>0</v>
      </c>
      <c r="AB4" t="str">
        <f>IF('2 - FORM GENERAL'!E15="","",CONCATENATE('2 - FORM GENERAL'!D15," ",'2 - FORM GENERAL'!E15," ",'2 - FORM GENERAL'!F15))</f>
        <v/>
      </c>
      <c r="AD4" t="s">
        <v>490</v>
      </c>
      <c r="AF4" t="s">
        <v>544</v>
      </c>
      <c r="AH4" s="20">
        <v>6.9444444444444441E-3</v>
      </c>
      <c r="AK4" t="s">
        <v>562</v>
      </c>
      <c r="AL4" s="41">
        <v>168</v>
      </c>
      <c r="AN4" t="s">
        <v>576</v>
      </c>
      <c r="AO4" s="41">
        <v>150</v>
      </c>
      <c r="AQ4" t="s">
        <v>622</v>
      </c>
      <c r="AR4">
        <v>29</v>
      </c>
      <c r="AT4" t="s">
        <v>461</v>
      </c>
      <c r="AU4">
        <v>0</v>
      </c>
    </row>
    <row r="5" spans="1:47">
      <c r="A5" s="6" t="s">
        <v>16</v>
      </c>
      <c r="C5" s="6" t="s">
        <v>218</v>
      </c>
      <c r="G5" s="6" t="s">
        <v>442</v>
      </c>
      <c r="I5" s="8" t="s">
        <v>450</v>
      </c>
      <c r="K5" s="9"/>
      <c r="M5" s="9">
        <v>44691</v>
      </c>
      <c r="O5" s="9">
        <v>44691</v>
      </c>
      <c r="Q5" t="s">
        <v>559</v>
      </c>
      <c r="W5" t="s">
        <v>521</v>
      </c>
      <c r="Z5">
        <v>0</v>
      </c>
      <c r="AB5" t="str">
        <f>IF('2 - FORM GENERAL'!E16="","",CONCATENATE('2 - FORM GENERAL'!D16," ",'2 - FORM GENERAL'!E16," ",'2 - FORM GENERAL'!F16))</f>
        <v/>
      </c>
      <c r="AD5" t="s">
        <v>491</v>
      </c>
      <c r="AF5" t="s">
        <v>545</v>
      </c>
      <c r="AH5" s="20">
        <v>1.0416666666666666E-2</v>
      </c>
      <c r="AK5" t="s">
        <v>563</v>
      </c>
      <c r="AL5" s="41">
        <v>154</v>
      </c>
      <c r="AN5" t="s">
        <v>577</v>
      </c>
      <c r="AO5" s="41">
        <v>119</v>
      </c>
      <c r="AQ5" t="s">
        <v>630</v>
      </c>
      <c r="AR5">
        <v>19</v>
      </c>
      <c r="AU5">
        <v>0</v>
      </c>
    </row>
    <row r="6" spans="1:47">
      <c r="A6" s="6" t="s">
        <v>17</v>
      </c>
      <c r="C6" s="6" t="s">
        <v>219</v>
      </c>
      <c r="G6" s="6" t="s">
        <v>443</v>
      </c>
      <c r="I6" s="8" t="s">
        <v>451</v>
      </c>
      <c r="K6" s="9"/>
      <c r="M6" s="9">
        <v>44692</v>
      </c>
      <c r="O6" s="9">
        <v>44692</v>
      </c>
      <c r="W6" t="s">
        <v>582</v>
      </c>
      <c r="AB6" t="str">
        <f>IF('2 - FORM GENERAL'!E17="","",CONCATENATE('2 - FORM GENERAL'!D17," ",'2 - FORM GENERAL'!E17," ",'2 - FORM GENERAL'!F17))</f>
        <v/>
      </c>
      <c r="AF6" t="s">
        <v>546</v>
      </c>
      <c r="AH6" s="20">
        <v>1.3888888888888888E-2</v>
      </c>
      <c r="AK6" t="s">
        <v>564</v>
      </c>
      <c r="AL6" s="41">
        <v>101</v>
      </c>
      <c r="AN6" t="s">
        <v>578</v>
      </c>
      <c r="AO6" s="41">
        <v>67</v>
      </c>
      <c r="AQ6" t="s">
        <v>461</v>
      </c>
      <c r="AR6">
        <v>0</v>
      </c>
    </row>
    <row r="7" spans="1:47">
      <c r="A7" s="6" t="s">
        <v>18</v>
      </c>
      <c r="C7" s="6" t="s">
        <v>220</v>
      </c>
      <c r="G7" s="6" t="s">
        <v>444</v>
      </c>
      <c r="I7" s="8" t="s">
        <v>537</v>
      </c>
      <c r="M7" s="9">
        <v>44693</v>
      </c>
      <c r="AB7" t="str">
        <f>IF('2 - FORM GENERAL'!E18="","",CONCATENATE('2 - FORM GENERAL'!D18," ",'2 - FORM GENERAL'!E18," ",'2 - FORM GENERAL'!F18))</f>
        <v/>
      </c>
      <c r="AF7" t="s">
        <v>547</v>
      </c>
      <c r="AH7" s="20">
        <v>1.7361111111111112E-2</v>
      </c>
      <c r="AK7" t="s">
        <v>565</v>
      </c>
      <c r="AL7" s="41">
        <v>154</v>
      </c>
      <c r="AN7" t="s">
        <v>579</v>
      </c>
      <c r="AO7" s="41">
        <v>119</v>
      </c>
      <c r="AR7">
        <v>0</v>
      </c>
    </row>
    <row r="8" spans="1:47">
      <c r="A8" s="6" t="s">
        <v>19</v>
      </c>
      <c r="C8" s="6" t="s">
        <v>221</v>
      </c>
      <c r="G8" s="6" t="s">
        <v>445</v>
      </c>
      <c r="I8" s="8" t="s">
        <v>538</v>
      </c>
      <c r="AB8" t="str">
        <f>IF('2 - FORM GENERAL'!E19="","",CONCATENATE('2 - FORM GENERAL'!D19," ",'2 - FORM GENERAL'!E19," ",'2 - FORM GENERAL'!F19))</f>
        <v/>
      </c>
      <c r="AF8" t="s">
        <v>548</v>
      </c>
      <c r="AH8" s="20">
        <v>2.0833333333333332E-2</v>
      </c>
      <c r="AK8" t="s">
        <v>566</v>
      </c>
      <c r="AL8" s="41">
        <v>124</v>
      </c>
      <c r="AN8" t="s">
        <v>580</v>
      </c>
      <c r="AO8" s="41">
        <v>76</v>
      </c>
    </row>
    <row r="9" spans="1:47">
      <c r="A9" s="6" t="s">
        <v>20</v>
      </c>
      <c r="C9" s="6" t="s">
        <v>222</v>
      </c>
      <c r="G9" s="6" t="s">
        <v>446</v>
      </c>
      <c r="I9" s="8" t="s">
        <v>452</v>
      </c>
      <c r="AB9" t="str">
        <f>IF('2 - FORM GENERAL'!E20="","",CONCATENATE('2 - FORM GENERAL'!D20," ",'2 - FORM GENERAL'!E20," ",'2 - FORM GENERAL'!F20))</f>
        <v/>
      </c>
      <c r="AF9" t="s">
        <v>549</v>
      </c>
      <c r="AH9" s="20">
        <v>2.4305555555555556E-2</v>
      </c>
      <c r="AK9" t="s">
        <v>567</v>
      </c>
      <c r="AL9" s="41">
        <v>72</v>
      </c>
      <c r="AN9" t="s">
        <v>581</v>
      </c>
      <c r="AO9" s="41">
        <v>54</v>
      </c>
    </row>
    <row r="10" spans="1:47">
      <c r="A10" s="6" t="s">
        <v>21</v>
      </c>
      <c r="C10" s="6" t="s">
        <v>223</v>
      </c>
      <c r="I10" s="8" t="s">
        <v>453</v>
      </c>
      <c r="AB10" t="str">
        <f>IF('2 - FORM GENERAL'!E21="","",CONCATENATE('2 - FORM GENERAL'!D21," ",'2 - FORM GENERAL'!E21," ",'2 - FORM GENERAL'!F21))</f>
        <v/>
      </c>
      <c r="AF10" t="s">
        <v>550</v>
      </c>
      <c r="AH10" s="20">
        <v>2.7777777777777776E-2</v>
      </c>
      <c r="AK10" t="s">
        <v>568</v>
      </c>
      <c r="AL10" s="41">
        <v>124</v>
      </c>
      <c r="AO10" s="41"/>
    </row>
    <row r="11" spans="1:47">
      <c r="A11" s="6" t="s">
        <v>22</v>
      </c>
      <c r="C11" s="6" t="s">
        <v>224</v>
      </c>
      <c r="I11" s="8" t="s">
        <v>454</v>
      </c>
      <c r="AF11" t="s">
        <v>551</v>
      </c>
      <c r="AH11" s="20">
        <v>3.125E-2</v>
      </c>
      <c r="AK11" t="s">
        <v>569</v>
      </c>
      <c r="AL11" s="41">
        <v>117</v>
      </c>
      <c r="AO11" s="41"/>
    </row>
    <row r="12" spans="1:47">
      <c r="A12" s="6" t="s">
        <v>23</v>
      </c>
      <c r="C12" s="6" t="s">
        <v>225</v>
      </c>
      <c r="I12" s="8" t="s">
        <v>455</v>
      </c>
      <c r="AB12" t="str">
        <f>IF('2 - FORM GENERAL'!E22="","",CONCATENATE('2 - FORM GENERAL'!D22," ",'2 - FORM GENERAL'!E22," ",'2 - FORM GENERAL'!F22))</f>
        <v/>
      </c>
      <c r="AF12" t="s">
        <v>552</v>
      </c>
      <c r="AH12" s="20">
        <v>3.4722222222222224E-2</v>
      </c>
      <c r="AK12" t="s">
        <v>570</v>
      </c>
      <c r="AL12" s="41">
        <v>68</v>
      </c>
      <c r="AN12" s="41"/>
      <c r="AO12" s="41"/>
    </row>
    <row r="13" spans="1:47">
      <c r="A13" s="6" t="s">
        <v>24</v>
      </c>
      <c r="C13" s="6" t="s">
        <v>226</v>
      </c>
      <c r="I13" s="8" t="s">
        <v>456</v>
      </c>
      <c r="AB13" t="str">
        <f>IF('2 - FORM GENERAL'!E23="","",CONCATENATE('2 - FORM GENERAL'!D23," ",'2 - FORM GENERAL'!E23," ",'2 - FORM GENERAL'!F23))</f>
        <v/>
      </c>
      <c r="AF13" t="s">
        <v>553</v>
      </c>
      <c r="AH13" s="20">
        <v>3.8194444444444441E-2</v>
      </c>
      <c r="AK13" t="s">
        <v>571</v>
      </c>
      <c r="AL13" s="41">
        <v>117</v>
      </c>
      <c r="AN13" s="41"/>
      <c r="AO13" s="41"/>
    </row>
    <row r="14" spans="1:47">
      <c r="A14" s="6" t="s">
        <v>25</v>
      </c>
      <c r="C14" s="6" t="s">
        <v>227</v>
      </c>
      <c r="I14" s="8" t="s">
        <v>539</v>
      </c>
      <c r="AB14" t="str">
        <f>IF('2 - FORM GENERAL'!E24="","",CONCATENATE('2 - FORM GENERAL'!D24," ",'2 - FORM GENERAL'!E24," ",'2 - FORM GENERAL'!F24))</f>
        <v/>
      </c>
      <c r="AF14" t="s">
        <v>554</v>
      </c>
      <c r="AH14" s="20">
        <v>4.1666666666666664E-2</v>
      </c>
      <c r="AK14" s="41"/>
      <c r="AL14" s="41"/>
      <c r="AN14" s="41"/>
      <c r="AO14" s="41"/>
    </row>
    <row r="15" spans="1:47">
      <c r="A15" s="6" t="s">
        <v>26</v>
      </c>
      <c r="C15" s="6" t="s">
        <v>228</v>
      </c>
      <c r="I15" s="8" t="s">
        <v>540</v>
      </c>
      <c r="AB15" t="str">
        <f>IF('2 - FORM GENERAL'!E25="","",CONCATENATE('2 - FORM GENERAL'!D25," ",'2 - FORM GENERAL'!E25," ",'2 - FORM GENERAL'!F25))</f>
        <v/>
      </c>
      <c r="AF15" t="s">
        <v>555</v>
      </c>
      <c r="AH15" s="20">
        <v>4.5138888888888888E-2</v>
      </c>
      <c r="AK15" s="41"/>
      <c r="AL15" s="41"/>
      <c r="AN15" s="41"/>
      <c r="AO15" s="41"/>
    </row>
    <row r="16" spans="1:47">
      <c r="A16" s="6" t="s">
        <v>27</v>
      </c>
      <c r="C16" s="6" t="s">
        <v>229</v>
      </c>
      <c r="I16" s="8"/>
      <c r="AB16" t="str">
        <f>IF('2 - FORM GENERAL'!E26="","",CONCATENATE('2 - FORM GENERAL'!D26," ",'2 - FORM GENERAL'!E26," ",'2 - FORM GENERAL'!F26))</f>
        <v/>
      </c>
      <c r="AF16" t="s">
        <v>519</v>
      </c>
      <c r="AH16" s="20">
        <v>4.8611111111111112E-2</v>
      </c>
      <c r="AK16" s="41"/>
      <c r="AL16" s="41"/>
      <c r="AN16" s="41"/>
      <c r="AO16" s="41"/>
    </row>
    <row r="17" spans="1:41">
      <c r="A17" s="6" t="s">
        <v>28</v>
      </c>
      <c r="C17" s="6" t="s">
        <v>230</v>
      </c>
      <c r="I17" s="8"/>
      <c r="AB17" t="str">
        <f>IF('2 - FORM GENERAL'!E27="","",CONCATENATE('2 - FORM GENERAL'!D27," ",'2 - FORM GENERAL'!E27," ",'2 - FORM GENERAL'!F27))</f>
        <v/>
      </c>
      <c r="AH17" s="20">
        <v>5.2083333333333336E-2</v>
      </c>
      <c r="AK17" s="41"/>
      <c r="AL17" s="41"/>
      <c r="AN17" s="41"/>
      <c r="AO17" s="41"/>
    </row>
    <row r="18" spans="1:41">
      <c r="A18" s="6" t="s">
        <v>29</v>
      </c>
      <c r="C18" s="6" t="s">
        <v>231</v>
      </c>
      <c r="AB18" t="str">
        <f>IF('2 - FORM GENERAL'!E28="","",CONCATENATE('2 - FORM GENERAL'!D28," ",'2 - FORM GENERAL'!E28," ",'2 - FORM GENERAL'!F28))</f>
        <v/>
      </c>
      <c r="AH18" s="20">
        <v>5.5555555555555552E-2</v>
      </c>
      <c r="AK18" s="41"/>
      <c r="AL18" s="41"/>
      <c r="AN18" s="41"/>
      <c r="AO18" s="41"/>
    </row>
    <row r="19" spans="1:41">
      <c r="A19" s="6" t="s">
        <v>30</v>
      </c>
      <c r="C19" s="6" t="s">
        <v>232</v>
      </c>
      <c r="AB19" t="str">
        <f>IF('2 - FORM GENERAL'!E29="","",CONCATENATE('2 - FORM GENERAL'!D29," ",'2 - FORM GENERAL'!E29," ",'2 - FORM GENERAL'!F29))</f>
        <v/>
      </c>
      <c r="AH19" s="20">
        <v>5.9027777777777783E-2</v>
      </c>
      <c r="AK19" s="41"/>
      <c r="AL19" s="41"/>
      <c r="AN19" s="41"/>
      <c r="AO19" s="41"/>
    </row>
    <row r="20" spans="1:41">
      <c r="A20" s="6" t="s">
        <v>31</v>
      </c>
      <c r="C20" s="6" t="s">
        <v>233</v>
      </c>
      <c r="AB20" t="str">
        <f>IF('2 - FORM GENERAL'!E30="","",CONCATENATE('2 - FORM GENERAL'!D30," ",'2 - FORM GENERAL'!E30," ",'2 - FORM GENERAL'!F30))</f>
        <v/>
      </c>
      <c r="AH20" s="20">
        <v>6.25E-2</v>
      </c>
      <c r="AN20" s="41"/>
      <c r="AO20" s="41"/>
    </row>
    <row r="21" spans="1:41">
      <c r="A21" s="6" t="s">
        <v>32</v>
      </c>
      <c r="C21" s="6" t="s">
        <v>234</v>
      </c>
      <c r="AB21" t="str">
        <f>IF('2 - FORM GENERAL'!E31="","",CONCATENATE('2 - FORM GENERAL'!D31," ",'2 - FORM GENERAL'!E31," ",'2 - FORM GENERAL'!F31))</f>
        <v/>
      </c>
      <c r="AH21" s="20">
        <v>6.5972222222222224E-2</v>
      </c>
      <c r="AN21" s="41"/>
      <c r="AO21" s="41"/>
    </row>
    <row r="22" spans="1:41">
      <c r="A22" s="6" t="s">
        <v>33</v>
      </c>
      <c r="C22" s="6" t="s">
        <v>235</v>
      </c>
      <c r="AB22" t="str">
        <f>IF('2 - FORM GENERAL'!E32="","",CONCATENATE('2 - FORM GENERAL'!D32," ",'2 - FORM GENERAL'!E32," ",'2 - FORM GENERAL'!F32))</f>
        <v/>
      </c>
      <c r="AH22" s="20">
        <v>6.9444444444444406E-2</v>
      </c>
      <c r="AN22" s="41"/>
      <c r="AO22" s="41"/>
    </row>
    <row r="23" spans="1:41">
      <c r="A23" s="6" t="s">
        <v>34</v>
      </c>
      <c r="C23" s="6" t="s">
        <v>236</v>
      </c>
      <c r="AB23" t="str">
        <f>IF('2 - FORM GENERAL'!E33="","",CONCATENATE('2 - FORM GENERAL'!D33," ",'2 - FORM GENERAL'!E33," ",'2 - FORM GENERAL'!F33))</f>
        <v/>
      </c>
      <c r="AH23" s="20">
        <v>7.2916666666666699E-2</v>
      </c>
      <c r="AN23" s="41"/>
      <c r="AO23" s="41"/>
    </row>
    <row r="24" spans="1:41">
      <c r="A24" s="6" t="s">
        <v>35</v>
      </c>
      <c r="C24" s="6" t="s">
        <v>237</v>
      </c>
      <c r="AB24" t="str">
        <f>IF('2 - FORM GENERAL'!E34="","",CONCATENATE('2 - FORM GENERAL'!D34," ",'2 - FORM GENERAL'!E34," ",'2 - FORM GENERAL'!F34))</f>
        <v/>
      </c>
      <c r="AH24" s="20">
        <v>7.6388888888888895E-2</v>
      </c>
      <c r="AN24" s="41"/>
      <c r="AO24" s="41"/>
    </row>
    <row r="25" spans="1:41">
      <c r="A25" s="6" t="s">
        <v>36</v>
      </c>
      <c r="C25" s="6" t="s">
        <v>238</v>
      </c>
      <c r="AB25" t="str">
        <f>IF('2 - FORM GENERAL'!E35="","",CONCATENATE('2 - FORM GENERAL'!D35," ",'2 - FORM GENERAL'!E35," ",'2 - FORM GENERAL'!F35))</f>
        <v/>
      </c>
      <c r="AH25" s="20">
        <v>7.9861111111111105E-2</v>
      </c>
      <c r="AN25" s="41"/>
      <c r="AO25" s="41"/>
    </row>
    <row r="26" spans="1:41">
      <c r="A26" s="6" t="s">
        <v>37</v>
      </c>
      <c r="C26" s="6" t="s">
        <v>239</v>
      </c>
      <c r="AB26" t="str">
        <f>IF('2 - FORM GENERAL'!E36="","",CONCATENATE('2 - FORM GENERAL'!D36," ",'2 - FORM GENERAL'!E36," ",'2 - FORM GENERAL'!F36))</f>
        <v/>
      </c>
      <c r="AH26" s="20">
        <v>8.3333333333333301E-2</v>
      </c>
      <c r="AN26" s="41"/>
      <c r="AO26" s="41"/>
    </row>
    <row r="27" spans="1:41">
      <c r="A27" s="6" t="s">
        <v>38</v>
      </c>
      <c r="C27" s="6" t="s">
        <v>240</v>
      </c>
      <c r="AB27" t="str">
        <f>IF('2 - FORM GENERAL'!E37="","",CONCATENATE('2 - FORM GENERAL'!D37," ",'2 - FORM GENERAL'!E37," ",'2 - FORM GENERAL'!F37))</f>
        <v/>
      </c>
      <c r="AH27" s="20">
        <v>8.6805555555555594E-2</v>
      </c>
      <c r="AN27" s="41"/>
      <c r="AO27" s="41"/>
    </row>
    <row r="28" spans="1:41">
      <c r="A28" s="6" t="s">
        <v>39</v>
      </c>
      <c r="C28" s="6" t="s">
        <v>241</v>
      </c>
      <c r="AB28" t="str">
        <f>IF('2 - FORM GENERAL'!E38="","",CONCATENATE('2 - FORM GENERAL'!D38," ",'2 - FORM GENERAL'!E38," ",'2 - FORM GENERAL'!F38))</f>
        <v/>
      </c>
      <c r="AH28" s="20">
        <v>9.0277777777777707E-2</v>
      </c>
      <c r="AN28" s="41"/>
      <c r="AO28" s="41"/>
    </row>
    <row r="29" spans="1:41">
      <c r="A29" s="6" t="s">
        <v>40</v>
      </c>
      <c r="C29" s="6" t="s">
        <v>242</v>
      </c>
      <c r="AB29" t="str">
        <f>IF('2 - FORM GENERAL'!E39="","",CONCATENATE('2 - FORM GENERAL'!D39," ",'2 - FORM GENERAL'!E39," ",'2 - FORM GENERAL'!F39))</f>
        <v/>
      </c>
      <c r="AH29" s="20">
        <v>9.3749999999999903E-2</v>
      </c>
      <c r="AN29" s="41"/>
      <c r="AO29" s="41"/>
    </row>
    <row r="30" spans="1:41">
      <c r="A30" s="6" t="s">
        <v>41</v>
      </c>
      <c r="C30" s="6" t="s">
        <v>243</v>
      </c>
      <c r="AB30" t="str">
        <f>IF('2 - FORM GENERAL'!E40="","",CONCATENATE('2 - FORM GENERAL'!D40," ",'2 - FORM GENERAL'!E40," ",'2 - FORM GENERAL'!F40))</f>
        <v/>
      </c>
      <c r="AH30" s="20">
        <v>9.7222222222222099E-2</v>
      </c>
      <c r="AN30" s="41"/>
      <c r="AO30" s="41"/>
    </row>
    <row r="31" spans="1:41">
      <c r="A31" s="6" t="s">
        <v>42</v>
      </c>
      <c r="C31" s="6" t="s">
        <v>244</v>
      </c>
      <c r="AB31" t="str">
        <f>IF('2 - FORM GENERAL'!E41="","",CONCATENATE('2 - FORM GENERAL'!D41," ",'2 - FORM GENERAL'!E41," ",'2 - FORM GENERAL'!F41))</f>
        <v/>
      </c>
      <c r="AH31" s="20">
        <v>0.100694444444444</v>
      </c>
      <c r="AN31" s="41"/>
      <c r="AO31" s="41"/>
    </row>
    <row r="32" spans="1:41">
      <c r="A32" s="6" t="s">
        <v>43</v>
      </c>
      <c r="C32" s="6" t="s">
        <v>245</v>
      </c>
      <c r="AB32" t="str">
        <f>IF('2 - FORM GENERAL'!E42="","",CONCATENATE('2 - FORM GENERAL'!D42," ",'2 - FORM GENERAL'!E42," ",'2 - FORM GENERAL'!F42))</f>
        <v/>
      </c>
      <c r="AH32" s="20">
        <v>0.104166666666667</v>
      </c>
    </row>
    <row r="33" spans="1:34">
      <c r="A33" s="6" t="s">
        <v>44</v>
      </c>
      <c r="C33" s="6" t="s">
        <v>246</v>
      </c>
      <c r="AB33" t="str">
        <f>IF('2 - FORM GENERAL'!E43="","",CONCATENATE('2 - FORM GENERAL'!D43," ",'2 - FORM GENERAL'!E43," ",'2 - FORM GENERAL'!F43))</f>
        <v/>
      </c>
      <c r="AH33" s="20">
        <v>0.10763888888888901</v>
      </c>
    </row>
    <row r="34" spans="1:34">
      <c r="A34" s="6" t="s">
        <v>45</v>
      </c>
      <c r="C34" s="6" t="s">
        <v>247</v>
      </c>
      <c r="AB34" t="str">
        <f>IF('2 - FORM GENERAL'!E44="","",CONCATENATE('2 - FORM GENERAL'!D44," ",'2 - FORM GENERAL'!E44," ",'2 - FORM GENERAL'!F44))</f>
        <v/>
      </c>
      <c r="AH34" s="20">
        <v>0.11111111111111099</v>
      </c>
    </row>
    <row r="35" spans="1:34">
      <c r="A35" s="6" t="s">
        <v>46</v>
      </c>
      <c r="C35" s="6" t="s">
        <v>248</v>
      </c>
      <c r="AB35" t="str">
        <f>IF('2 - FORM GENERAL'!E45="","",CONCATENATE('2 - FORM GENERAL'!D45," ",'2 - FORM GENERAL'!E45," ",'2 - FORM GENERAL'!F45))</f>
        <v/>
      </c>
      <c r="AH35" s="20">
        <v>0.114583333333333</v>
      </c>
    </row>
    <row r="36" spans="1:34">
      <c r="A36" s="6" t="s">
        <v>47</v>
      </c>
      <c r="C36" s="6" t="s">
        <v>249</v>
      </c>
      <c r="AB36" t="str">
        <f>IF('2 - FORM GENERAL'!E46="","",CONCATENATE('2 - FORM GENERAL'!D46," ",'2 - FORM GENERAL'!E46," ",'2 - FORM GENERAL'!F46))</f>
        <v/>
      </c>
      <c r="AH36" s="20">
        <v>0.118055555555555</v>
      </c>
    </row>
    <row r="37" spans="1:34">
      <c r="A37" s="6" t="s">
        <v>48</v>
      </c>
      <c r="C37" s="6" t="s">
        <v>250</v>
      </c>
      <c r="AB37" t="str">
        <f>IF('2 - FORM GENERAL'!E47="","",CONCATENATE('2 - FORM GENERAL'!D47," ",'2 - FORM GENERAL'!E47," ",'2 - FORM GENERAL'!F47))</f>
        <v/>
      </c>
      <c r="AH37" s="20">
        <v>0.121527777777778</v>
      </c>
    </row>
    <row r="38" spans="1:34">
      <c r="A38" s="6" t="s">
        <v>49</v>
      </c>
      <c r="C38" s="6" t="s">
        <v>251</v>
      </c>
      <c r="AB38" t="str">
        <f>IF('2 - FORM GENERAL'!E48="","",CONCATENATE('2 - FORM GENERAL'!D48," ",'2 - FORM GENERAL'!E48," ",'2 - FORM GENERAL'!F48))</f>
        <v/>
      </c>
      <c r="AH38" s="20">
        <v>0.125</v>
      </c>
    </row>
    <row r="39" spans="1:34">
      <c r="A39" s="6" t="s">
        <v>50</v>
      </c>
      <c r="C39" s="6" t="s">
        <v>252</v>
      </c>
      <c r="AB39" t="str">
        <f>IF('2 - FORM GENERAL'!E49="","",CONCATENATE('2 - FORM GENERAL'!D49," ",'2 - FORM GENERAL'!E49," ",'2 - FORM GENERAL'!F49))</f>
        <v/>
      </c>
      <c r="AH39" s="20">
        <v>0.12847222222222199</v>
      </c>
    </row>
    <row r="40" spans="1:34">
      <c r="A40" s="6" t="s">
        <v>51</v>
      </c>
      <c r="C40" s="6" t="s">
        <v>253</v>
      </c>
      <c r="AB40" t="str">
        <f>IF('2 - FORM GENERAL'!E50="","",CONCATENATE('2 - FORM GENERAL'!D50," ",'2 - FORM GENERAL'!E50," ",'2 - FORM GENERAL'!F50))</f>
        <v/>
      </c>
      <c r="AH40" s="20">
        <v>0.131944444444444</v>
      </c>
    </row>
    <row r="41" spans="1:34">
      <c r="A41" s="6" t="s">
        <v>52</v>
      </c>
      <c r="C41" s="6" t="s">
        <v>254</v>
      </c>
      <c r="AB41" t="str">
        <f>IF('2 - FORM GENERAL'!E51="","",CONCATENATE('2 - FORM GENERAL'!D51," ",'2 - FORM GENERAL'!E51," ",'2 - FORM GENERAL'!F51))</f>
        <v/>
      </c>
      <c r="AH41" s="20">
        <v>0.13541666666666599</v>
      </c>
    </row>
    <row r="42" spans="1:34">
      <c r="A42" s="6" t="s">
        <v>53</v>
      </c>
      <c r="C42" s="6" t="s">
        <v>255</v>
      </c>
      <c r="AB42" t="str">
        <f>IF('2 - FORM GENERAL'!E52="","",CONCATENATE('2 - FORM GENERAL'!D52," ",'2 - FORM GENERAL'!E52," ",'2 - FORM GENERAL'!F52))</f>
        <v/>
      </c>
      <c r="AH42" s="20">
        <v>0.13888888888888801</v>
      </c>
    </row>
    <row r="43" spans="1:34">
      <c r="A43" s="6" t="s">
        <v>54</v>
      </c>
      <c r="C43" s="6" t="s">
        <v>256</v>
      </c>
      <c r="AB43" t="str">
        <f>IF('2 - FORM GENERAL'!E53="","",CONCATENATE('2 - FORM GENERAL'!D53," ",'2 - FORM GENERAL'!E53," ",'2 - FORM GENERAL'!F53))</f>
        <v/>
      </c>
      <c r="AH43" s="20">
        <v>0.14236111111111099</v>
      </c>
    </row>
    <row r="44" spans="1:34">
      <c r="A44" s="6" t="s">
        <v>55</v>
      </c>
      <c r="C44" s="6" t="s">
        <v>257</v>
      </c>
      <c r="AB44" t="str">
        <f>IF('2 - FORM GENERAL'!E54="","",CONCATENATE('2 - FORM GENERAL'!D54," ",'2 - FORM GENERAL'!E54," ",'2 - FORM GENERAL'!F54))</f>
        <v/>
      </c>
      <c r="AH44" s="20">
        <v>0.14583333333333301</v>
      </c>
    </row>
    <row r="45" spans="1:34">
      <c r="A45" s="6" t="s">
        <v>56</v>
      </c>
      <c r="C45" s="6" t="s">
        <v>258</v>
      </c>
      <c r="AB45" t="str">
        <f>IF('2 - FORM GENERAL'!E55="","",CONCATENATE('2 - FORM GENERAL'!D55," ",'2 - FORM GENERAL'!E55," ",'2 - FORM GENERAL'!F55))</f>
        <v/>
      </c>
      <c r="AH45" s="20">
        <v>0.149305555555555</v>
      </c>
    </row>
    <row r="46" spans="1:34">
      <c r="A46" s="6" t="s">
        <v>57</v>
      </c>
      <c r="C46" s="6" t="s">
        <v>259</v>
      </c>
      <c r="AB46" t="str">
        <f>IF('2 - FORM GENERAL'!E56="","",CONCATENATE('2 - FORM GENERAL'!D56," ",'2 - FORM GENERAL'!E56," ",'2 - FORM GENERAL'!F56))</f>
        <v/>
      </c>
      <c r="AH46" s="20">
        <v>0.15277777777777701</v>
      </c>
    </row>
    <row r="47" spans="1:34">
      <c r="A47" s="6" t="s">
        <v>58</v>
      </c>
      <c r="C47" s="6" t="s">
        <v>260</v>
      </c>
      <c r="AB47" t="str">
        <f>IF('2 - FORM GENERAL'!E57="","",CONCATENATE('2 - FORM GENERAL'!D57," ",'2 - FORM GENERAL'!E57," ",'2 - FORM GENERAL'!F57))</f>
        <v/>
      </c>
      <c r="AH47" s="20">
        <v>0.156249999999999</v>
      </c>
    </row>
    <row r="48" spans="1:34">
      <c r="A48" s="6" t="s">
        <v>59</v>
      </c>
      <c r="C48" s="6" t="s">
        <v>261</v>
      </c>
      <c r="AB48" t="str">
        <f>IF('2 - FORM GENERAL'!E58="","",CONCATENATE('2 - FORM GENERAL'!D58," ",'2 - FORM GENERAL'!E58," ",'2 - FORM GENERAL'!F58))</f>
        <v/>
      </c>
      <c r="AH48" s="20">
        <v>0.15972222222222199</v>
      </c>
    </row>
    <row r="49" spans="1:34">
      <c r="A49" s="6" t="s">
        <v>60</v>
      </c>
      <c r="C49" s="6" t="s">
        <v>262</v>
      </c>
      <c r="AB49" t="str">
        <f>IF('2 - FORM GENERAL'!E59="","",CONCATENATE('2 - FORM GENERAL'!D59," ",'2 - FORM GENERAL'!E59," ",'2 - FORM GENERAL'!F59))</f>
        <v/>
      </c>
      <c r="AH49" s="20">
        <v>0.163194444444444</v>
      </c>
    </row>
    <row r="50" spans="1:34">
      <c r="A50" s="6" t="s">
        <v>61</v>
      </c>
      <c r="C50" s="6" t="s">
        <v>263</v>
      </c>
      <c r="AB50" t="str">
        <f>IF('2 - FORM GENERAL'!E60="","",CONCATENATE('2 - FORM GENERAL'!D60," ",'2 - FORM GENERAL'!E60," ",'2 - FORM GENERAL'!F60))</f>
        <v/>
      </c>
      <c r="AH50" s="20">
        <v>0.16666666666666599</v>
      </c>
    </row>
    <row r="51" spans="1:34">
      <c r="A51" s="6" t="s">
        <v>62</v>
      </c>
      <c r="C51" s="6" t="s">
        <v>264</v>
      </c>
      <c r="AB51" t="str">
        <f>IF('2 - FORM GENERAL'!E61="","",CONCATENATE('2 - FORM GENERAL'!D61," ",'2 - FORM GENERAL'!E61," ",'2 - FORM GENERAL'!F61))</f>
        <v/>
      </c>
      <c r="AH51" s="20">
        <v>0.17013888888888801</v>
      </c>
    </row>
    <row r="52" spans="1:34">
      <c r="A52" s="6" t="s">
        <v>63</v>
      </c>
      <c r="C52" s="6" t="s">
        <v>265</v>
      </c>
      <c r="AB52" t="str">
        <f>IF('2 - FORM GENERAL'!E62="","",CONCATENATE('2 - FORM GENERAL'!D62," ",'2 - FORM GENERAL'!E62," ",'2 - FORM GENERAL'!F62))</f>
        <v/>
      </c>
      <c r="AH52" s="20">
        <v>0.17361111111110999</v>
      </c>
    </row>
    <row r="53" spans="1:34">
      <c r="A53" s="6" t="s">
        <v>64</v>
      </c>
      <c r="C53" s="6" t="s">
        <v>266</v>
      </c>
      <c r="AH53" s="20">
        <v>0.17708333333333301</v>
      </c>
    </row>
    <row r="54" spans="1:34">
      <c r="A54" s="6" t="s">
        <v>65</v>
      </c>
      <c r="C54" s="6" t="s">
        <v>267</v>
      </c>
      <c r="AH54" s="20">
        <v>0.180555555555555</v>
      </c>
    </row>
    <row r="55" spans="1:34">
      <c r="A55" s="6" t="s">
        <v>66</v>
      </c>
      <c r="C55" s="6" t="s">
        <v>268</v>
      </c>
      <c r="AH55" s="20">
        <v>0.18402777777777701</v>
      </c>
    </row>
    <row r="56" spans="1:34">
      <c r="A56" s="6" t="s">
        <v>67</v>
      </c>
      <c r="C56" s="6" t="s">
        <v>269</v>
      </c>
      <c r="AH56" s="20">
        <v>0.187499999999999</v>
      </c>
    </row>
    <row r="57" spans="1:34">
      <c r="A57" s="6" t="s">
        <v>68</v>
      </c>
      <c r="C57" s="6" t="s">
        <v>270</v>
      </c>
      <c r="AH57" s="20">
        <v>0.19097222222222099</v>
      </c>
    </row>
    <row r="58" spans="1:34">
      <c r="A58" s="6" t="s">
        <v>69</v>
      </c>
      <c r="C58" s="6" t="s">
        <v>271</v>
      </c>
      <c r="AH58" s="20">
        <v>0.194444444444443</v>
      </c>
    </row>
    <row r="59" spans="1:34">
      <c r="A59" s="6" t="s">
        <v>70</v>
      </c>
      <c r="C59" s="6" t="s">
        <v>272</v>
      </c>
      <c r="AH59" s="20">
        <v>0.19791666666666599</v>
      </c>
    </row>
    <row r="60" spans="1:34">
      <c r="A60" s="6" t="s">
        <v>71</v>
      </c>
      <c r="C60" s="6" t="s">
        <v>273</v>
      </c>
      <c r="AH60" s="20">
        <v>0.20138888888888801</v>
      </c>
    </row>
    <row r="61" spans="1:34">
      <c r="A61" s="6" t="s">
        <v>72</v>
      </c>
      <c r="C61" s="6" t="s">
        <v>274</v>
      </c>
      <c r="AH61" s="20">
        <v>0.20486111111110999</v>
      </c>
    </row>
    <row r="62" spans="1:34">
      <c r="A62" s="6" t="s">
        <v>73</v>
      </c>
      <c r="C62" s="6" t="s">
        <v>275</v>
      </c>
      <c r="AH62" s="20">
        <v>0.20833333333333201</v>
      </c>
    </row>
    <row r="63" spans="1:34">
      <c r="A63" s="6" t="s">
        <v>74</v>
      </c>
      <c r="C63" s="6" t="s">
        <v>276</v>
      </c>
      <c r="AH63" s="20">
        <v>0.211805555555554</v>
      </c>
    </row>
    <row r="64" spans="1:34">
      <c r="A64" s="6" t="s">
        <v>75</v>
      </c>
      <c r="C64" s="6" t="s">
        <v>277</v>
      </c>
      <c r="AH64" s="20">
        <v>0.21527777777777701</v>
      </c>
    </row>
    <row r="65" spans="1:34">
      <c r="A65" s="6" t="s">
        <v>76</v>
      </c>
      <c r="C65" s="6" t="s">
        <v>278</v>
      </c>
      <c r="AH65" s="20">
        <v>0.218749999999999</v>
      </c>
    </row>
    <row r="66" spans="1:34">
      <c r="A66" s="6" t="s">
        <v>77</v>
      </c>
      <c r="C66" s="6" t="s">
        <v>279</v>
      </c>
      <c r="AH66" s="20">
        <v>0.22222222222222099</v>
      </c>
    </row>
    <row r="67" spans="1:34">
      <c r="A67" s="6" t="s">
        <v>78</v>
      </c>
      <c r="C67" s="6" t="s">
        <v>280</v>
      </c>
      <c r="AH67" s="20">
        <v>0.225694444444443</v>
      </c>
    </row>
    <row r="68" spans="1:34">
      <c r="A68" s="6" t="s">
        <v>79</v>
      </c>
      <c r="C68" s="6" t="s">
        <v>281</v>
      </c>
      <c r="AH68" s="20">
        <v>0.22916666666666499</v>
      </c>
    </row>
    <row r="69" spans="1:34">
      <c r="A69" s="6" t="s">
        <v>80</v>
      </c>
      <c r="C69" s="6" t="s">
        <v>282</v>
      </c>
      <c r="AH69" s="20">
        <v>0.23263888888888801</v>
      </c>
    </row>
    <row r="70" spans="1:34">
      <c r="A70" s="6" t="s">
        <v>81</v>
      </c>
      <c r="C70" s="6" t="s">
        <v>283</v>
      </c>
      <c r="AH70" s="20">
        <v>0.23611111111110999</v>
      </c>
    </row>
    <row r="71" spans="1:34">
      <c r="A71" s="6" t="s">
        <v>82</v>
      </c>
      <c r="C71" s="6" t="s">
        <v>284</v>
      </c>
      <c r="AH71" s="20">
        <v>0.23958333333333201</v>
      </c>
    </row>
    <row r="72" spans="1:34">
      <c r="A72" s="6" t="s">
        <v>83</v>
      </c>
      <c r="C72" s="6" t="s">
        <v>285</v>
      </c>
      <c r="AH72" s="20">
        <v>0.243055555555554</v>
      </c>
    </row>
    <row r="73" spans="1:34">
      <c r="A73" s="6" t="s">
        <v>84</v>
      </c>
      <c r="C73" s="6" t="s">
        <v>286</v>
      </c>
      <c r="AH73" s="20">
        <v>0.24652777777777601</v>
      </c>
    </row>
    <row r="74" spans="1:34">
      <c r="A74" s="6" t="s">
        <v>85</v>
      </c>
      <c r="C74" s="6" t="s">
        <v>287</v>
      </c>
      <c r="AH74" s="20">
        <v>0.249999999999999</v>
      </c>
    </row>
    <row r="75" spans="1:34">
      <c r="A75" s="6" t="s">
        <v>86</v>
      </c>
      <c r="C75" s="6" t="s">
        <v>288</v>
      </c>
      <c r="AH75" s="20">
        <v>0.25347222222222099</v>
      </c>
    </row>
    <row r="76" spans="1:34">
      <c r="A76" s="6" t="s">
        <v>87</v>
      </c>
      <c r="C76" s="6" t="s">
        <v>289</v>
      </c>
      <c r="AH76" s="20">
        <v>0.25694444444444298</v>
      </c>
    </row>
    <row r="77" spans="1:34">
      <c r="A77" s="6" t="s">
        <v>88</v>
      </c>
      <c r="C77" s="6" t="s">
        <v>290</v>
      </c>
      <c r="AH77" s="20">
        <v>0.26041666666666502</v>
      </c>
    </row>
    <row r="78" spans="1:34">
      <c r="A78" s="6" t="s">
        <v>89</v>
      </c>
      <c r="C78" s="6" t="s">
        <v>291</v>
      </c>
      <c r="AH78" s="20">
        <v>0.26388888888888701</v>
      </c>
    </row>
    <row r="79" spans="1:34">
      <c r="A79" s="6" t="s">
        <v>90</v>
      </c>
      <c r="C79" s="6" t="s">
        <v>292</v>
      </c>
      <c r="AH79" s="20">
        <v>0.26736111111110999</v>
      </c>
    </row>
    <row r="80" spans="1:34">
      <c r="A80" s="6" t="s">
        <v>91</v>
      </c>
      <c r="C80" s="6" t="s">
        <v>293</v>
      </c>
      <c r="AH80" s="20">
        <v>0.27083333333333198</v>
      </c>
    </row>
    <row r="81" spans="1:34">
      <c r="A81" s="6" t="s">
        <v>92</v>
      </c>
      <c r="C81" s="6" t="s">
        <v>294</v>
      </c>
      <c r="AH81" s="20">
        <v>0.27430555555555403</v>
      </c>
    </row>
    <row r="82" spans="1:34">
      <c r="A82" s="6" t="s">
        <v>93</v>
      </c>
      <c r="C82" s="6" t="s">
        <v>295</v>
      </c>
      <c r="AH82" s="20">
        <v>0.27777777777777601</v>
      </c>
    </row>
    <row r="83" spans="1:34">
      <c r="A83" s="6" t="s">
        <v>94</v>
      </c>
      <c r="C83" s="6" t="s">
        <v>296</v>
      </c>
      <c r="AH83" s="20">
        <v>0.281249999999998</v>
      </c>
    </row>
    <row r="84" spans="1:34">
      <c r="A84" s="6" t="s">
        <v>95</v>
      </c>
      <c r="C84" s="6" t="s">
        <v>297</v>
      </c>
      <c r="AH84" s="20">
        <v>0.28472222222222099</v>
      </c>
    </row>
    <row r="85" spans="1:34">
      <c r="A85" s="6" t="s">
        <v>96</v>
      </c>
      <c r="C85" s="6" t="s">
        <v>298</v>
      </c>
      <c r="AH85" s="20">
        <v>0.28819444444444298</v>
      </c>
    </row>
    <row r="86" spans="1:34">
      <c r="A86" s="6" t="s">
        <v>97</v>
      </c>
      <c r="C86" s="6" t="s">
        <v>299</v>
      </c>
      <c r="AH86" s="20">
        <v>0.29166666666666502</v>
      </c>
    </row>
    <row r="87" spans="1:34">
      <c r="A87" s="6" t="s">
        <v>98</v>
      </c>
      <c r="C87" s="6" t="s">
        <v>300</v>
      </c>
      <c r="AH87" s="20">
        <v>0.29513888888888701</v>
      </c>
    </row>
    <row r="88" spans="1:34">
      <c r="A88" s="6" t="s">
        <v>99</v>
      </c>
      <c r="C88" s="6" t="s">
        <v>301</v>
      </c>
      <c r="AH88" s="20">
        <v>0.298611111111109</v>
      </c>
    </row>
    <row r="89" spans="1:34">
      <c r="A89" s="6" t="s">
        <v>100</v>
      </c>
      <c r="C89" s="6" t="s">
        <v>302</v>
      </c>
      <c r="AH89" s="20">
        <v>0.30208333333333198</v>
      </c>
    </row>
    <row r="90" spans="1:34">
      <c r="A90" s="6" t="s">
        <v>101</v>
      </c>
      <c r="C90" s="6" t="s">
        <v>303</v>
      </c>
      <c r="AH90" s="20">
        <v>0.30555555555555403</v>
      </c>
    </row>
    <row r="91" spans="1:34">
      <c r="A91" s="6" t="s">
        <v>102</v>
      </c>
      <c r="C91" s="6" t="s">
        <v>304</v>
      </c>
      <c r="AH91" s="20">
        <v>0.30902777777777601</v>
      </c>
    </row>
    <row r="92" spans="1:34">
      <c r="A92" s="6" t="s">
        <v>103</v>
      </c>
      <c r="C92" s="6" t="s">
        <v>305</v>
      </c>
      <c r="AH92" s="20">
        <v>0.312499999999998</v>
      </c>
    </row>
    <row r="93" spans="1:34">
      <c r="A93" s="6" t="s">
        <v>104</v>
      </c>
      <c r="C93" s="6" t="s">
        <v>306</v>
      </c>
      <c r="AH93" s="20">
        <v>0.31597222222221999</v>
      </c>
    </row>
    <row r="94" spans="1:34">
      <c r="A94" s="6" t="s">
        <v>105</v>
      </c>
      <c r="C94" s="6" t="s">
        <v>307</v>
      </c>
      <c r="AH94" s="20">
        <v>0.31944444444444298</v>
      </c>
    </row>
    <row r="95" spans="1:34">
      <c r="A95" s="6" t="s">
        <v>106</v>
      </c>
      <c r="C95" s="6" t="s">
        <v>308</v>
      </c>
      <c r="AH95" s="20">
        <v>0.32291666666666502</v>
      </c>
    </row>
    <row r="96" spans="1:34">
      <c r="A96" s="6" t="s">
        <v>107</v>
      </c>
      <c r="C96" s="6" t="s">
        <v>309</v>
      </c>
      <c r="AH96" s="20">
        <v>0.32638888888888701</v>
      </c>
    </row>
    <row r="97" spans="1:34">
      <c r="A97" s="6" t="s">
        <v>108</v>
      </c>
      <c r="C97" s="6" t="s">
        <v>310</v>
      </c>
      <c r="AH97" s="20">
        <v>0.329861111111109</v>
      </c>
    </row>
    <row r="98" spans="1:34">
      <c r="A98" s="6" t="s">
        <v>109</v>
      </c>
      <c r="C98" s="6" t="s">
        <v>311</v>
      </c>
      <c r="AH98" s="20">
        <v>0.33333333333333098</v>
      </c>
    </row>
    <row r="99" spans="1:34">
      <c r="A99" s="6" t="s">
        <v>110</v>
      </c>
      <c r="C99" s="6" t="s">
        <v>312</v>
      </c>
      <c r="AH99" s="20">
        <v>0.33680555555555403</v>
      </c>
    </row>
    <row r="100" spans="1:34">
      <c r="A100" s="6" t="s">
        <v>111</v>
      </c>
      <c r="C100" s="6" t="s">
        <v>313</v>
      </c>
      <c r="AH100" s="20">
        <v>0.34027777777777601</v>
      </c>
    </row>
    <row r="101" spans="1:34">
      <c r="A101" s="6" t="s">
        <v>112</v>
      </c>
      <c r="C101" s="6" t="s">
        <v>314</v>
      </c>
      <c r="AH101" s="20">
        <v>0.343749999999998</v>
      </c>
    </row>
    <row r="102" spans="1:34">
      <c r="A102" s="6" t="s">
        <v>113</v>
      </c>
      <c r="C102" s="6" t="s">
        <v>315</v>
      </c>
      <c r="AH102" s="20">
        <v>0.34722222222221999</v>
      </c>
    </row>
    <row r="103" spans="1:34">
      <c r="A103" s="6" t="s">
        <v>114</v>
      </c>
      <c r="C103" s="6" t="s">
        <v>316</v>
      </c>
      <c r="AH103" s="20">
        <v>0.35069444444444198</v>
      </c>
    </row>
    <row r="104" spans="1:34">
      <c r="A104" s="6" t="s">
        <v>115</v>
      </c>
      <c r="C104" s="6" t="s">
        <v>317</v>
      </c>
      <c r="AH104" s="20">
        <v>0.35416666666666402</v>
      </c>
    </row>
    <row r="105" spans="1:34">
      <c r="A105" s="6" t="s">
        <v>116</v>
      </c>
      <c r="C105" s="6" t="s">
        <v>318</v>
      </c>
      <c r="AH105" s="20">
        <v>0.35763888888888701</v>
      </c>
    </row>
    <row r="106" spans="1:34">
      <c r="A106" s="6" t="s">
        <v>117</v>
      </c>
      <c r="C106" s="6" t="s">
        <v>319</v>
      </c>
      <c r="AH106" s="20">
        <v>0.361111111111109</v>
      </c>
    </row>
    <row r="107" spans="1:34">
      <c r="A107" s="6" t="s">
        <v>118</v>
      </c>
      <c r="C107" s="6" t="s">
        <v>320</v>
      </c>
      <c r="AH107" s="20">
        <v>0.36458333333333098</v>
      </c>
    </row>
    <row r="108" spans="1:34">
      <c r="A108" s="6" t="s">
        <v>119</v>
      </c>
      <c r="C108" s="6" t="s">
        <v>321</v>
      </c>
      <c r="AH108" s="20">
        <v>0.36805555555555303</v>
      </c>
    </row>
    <row r="109" spans="1:34">
      <c r="A109" s="6" t="s">
        <v>120</v>
      </c>
      <c r="C109" s="6" t="s">
        <v>322</v>
      </c>
      <c r="AH109" s="20">
        <v>0.37152777777777501</v>
      </c>
    </row>
    <row r="110" spans="1:34">
      <c r="A110" s="6" t="s">
        <v>121</v>
      </c>
      <c r="C110" s="6" t="s">
        <v>323</v>
      </c>
      <c r="AH110" s="20">
        <v>0.374999999999998</v>
      </c>
    </row>
    <row r="111" spans="1:34">
      <c r="A111" s="6" t="s">
        <v>122</v>
      </c>
      <c r="C111" s="6" t="s">
        <v>324</v>
      </c>
      <c r="AH111" s="20">
        <v>0.37847222222221999</v>
      </c>
    </row>
    <row r="112" spans="1:34">
      <c r="A112" s="6" t="s">
        <v>123</v>
      </c>
      <c r="C112" s="6" t="s">
        <v>325</v>
      </c>
      <c r="AH112" s="20">
        <v>0.38194444444444198</v>
      </c>
    </row>
    <row r="113" spans="1:34">
      <c r="A113" s="6" t="s">
        <v>124</v>
      </c>
      <c r="C113" s="6" t="s">
        <v>326</v>
      </c>
      <c r="AH113" s="20">
        <v>0.38541666666666402</v>
      </c>
    </row>
    <row r="114" spans="1:34">
      <c r="A114" s="6" t="s">
        <v>125</v>
      </c>
      <c r="C114" s="6" t="s">
        <v>327</v>
      </c>
      <c r="AH114" s="20">
        <v>0.38888888888888601</v>
      </c>
    </row>
    <row r="115" spans="1:34">
      <c r="A115" s="6" t="s">
        <v>126</v>
      </c>
      <c r="C115" s="6" t="s">
        <v>328</v>
      </c>
      <c r="AH115" s="20">
        <v>0.392361111111109</v>
      </c>
    </row>
    <row r="116" spans="1:34">
      <c r="A116" s="6" t="s">
        <v>127</v>
      </c>
      <c r="C116" s="6" t="s">
        <v>329</v>
      </c>
      <c r="AH116" s="20">
        <v>0.39583333333333098</v>
      </c>
    </row>
    <row r="117" spans="1:34">
      <c r="A117" s="6" t="s">
        <v>128</v>
      </c>
      <c r="C117" s="6" t="s">
        <v>330</v>
      </c>
      <c r="AH117" s="20">
        <v>0.39930555555555303</v>
      </c>
    </row>
    <row r="118" spans="1:34">
      <c r="A118" s="6" t="s">
        <v>129</v>
      </c>
      <c r="C118" s="6" t="s">
        <v>331</v>
      </c>
      <c r="AH118" s="20">
        <v>0.40277777777777501</v>
      </c>
    </row>
    <row r="119" spans="1:34">
      <c r="A119" s="6" t="s">
        <v>130</v>
      </c>
      <c r="C119" s="6" t="s">
        <v>332</v>
      </c>
      <c r="AH119" s="20">
        <v>0.406249999999997</v>
      </c>
    </row>
    <row r="120" spans="1:34">
      <c r="A120" s="6" t="s">
        <v>131</v>
      </c>
      <c r="C120" s="6" t="s">
        <v>333</v>
      </c>
      <c r="AH120" s="20">
        <v>0.40972222222221999</v>
      </c>
    </row>
    <row r="121" spans="1:34">
      <c r="A121" s="6" t="s">
        <v>132</v>
      </c>
      <c r="C121" s="6" t="s">
        <v>334</v>
      </c>
      <c r="AH121" s="20">
        <v>0.41319444444444198</v>
      </c>
    </row>
    <row r="122" spans="1:34">
      <c r="A122" s="6" t="s">
        <v>133</v>
      </c>
      <c r="C122" s="6" t="s">
        <v>335</v>
      </c>
      <c r="AH122" s="20">
        <v>0.41666666666666402</v>
      </c>
    </row>
    <row r="123" spans="1:34">
      <c r="A123" s="6" t="s">
        <v>134</v>
      </c>
      <c r="C123" s="6" t="s">
        <v>336</v>
      </c>
      <c r="AH123" s="20">
        <v>0.42013888888888601</v>
      </c>
    </row>
    <row r="124" spans="1:34">
      <c r="A124" s="6" t="s">
        <v>135</v>
      </c>
      <c r="C124" s="6" t="s">
        <v>337</v>
      </c>
      <c r="AH124" s="20">
        <v>0.423611111111108</v>
      </c>
    </row>
    <row r="125" spans="1:34">
      <c r="A125" s="6" t="s">
        <v>136</v>
      </c>
      <c r="C125" s="6" t="s">
        <v>338</v>
      </c>
      <c r="AH125" s="20">
        <v>0.42708333333333098</v>
      </c>
    </row>
    <row r="126" spans="1:34">
      <c r="A126" s="6" t="s">
        <v>137</v>
      </c>
      <c r="C126" s="6" t="s">
        <v>339</v>
      </c>
      <c r="AH126" s="20">
        <v>0.43055555555555303</v>
      </c>
    </row>
    <row r="127" spans="1:34">
      <c r="A127" s="6" t="s">
        <v>138</v>
      </c>
      <c r="C127" s="6" t="s">
        <v>340</v>
      </c>
      <c r="AH127" s="20">
        <v>0.43402777777777501</v>
      </c>
    </row>
    <row r="128" spans="1:34">
      <c r="A128" s="6" t="s">
        <v>139</v>
      </c>
      <c r="C128" s="6" t="s">
        <v>341</v>
      </c>
      <c r="AH128" s="20">
        <v>0.437499999999997</v>
      </c>
    </row>
    <row r="129" spans="1:34">
      <c r="A129" s="6" t="s">
        <v>140</v>
      </c>
      <c r="C129" s="6" t="s">
        <v>342</v>
      </c>
      <c r="AH129" s="20">
        <v>0.44097222222221899</v>
      </c>
    </row>
    <row r="130" spans="1:34">
      <c r="A130" s="6" t="s">
        <v>141</v>
      </c>
      <c r="C130" s="6" t="s">
        <v>343</v>
      </c>
      <c r="AH130" s="20">
        <v>0.44444444444444198</v>
      </c>
    </row>
    <row r="131" spans="1:34">
      <c r="A131" s="6" t="s">
        <v>142</v>
      </c>
      <c r="C131" s="6" t="s">
        <v>344</v>
      </c>
      <c r="AH131" s="20">
        <v>0.44791666666666402</v>
      </c>
    </row>
    <row r="132" spans="1:34">
      <c r="A132" s="6" t="s">
        <v>143</v>
      </c>
      <c r="C132" s="6" t="s">
        <v>345</v>
      </c>
      <c r="AH132" s="20">
        <v>0.45138888888888601</v>
      </c>
    </row>
    <row r="133" spans="1:34">
      <c r="A133" s="6" t="s">
        <v>144</v>
      </c>
      <c r="C133" s="6" t="s">
        <v>346</v>
      </c>
      <c r="AH133" s="20">
        <v>0.454861111111108</v>
      </c>
    </row>
    <row r="134" spans="1:34">
      <c r="A134" s="6" t="s">
        <v>145</v>
      </c>
      <c r="C134" s="6" t="s">
        <v>347</v>
      </c>
      <c r="AH134" s="20">
        <v>0.45833333333332998</v>
      </c>
    </row>
    <row r="135" spans="1:34">
      <c r="A135" s="6" t="s">
        <v>146</v>
      </c>
      <c r="C135" s="6" t="s">
        <v>348</v>
      </c>
      <c r="AH135" s="20">
        <v>0.46180555555555303</v>
      </c>
    </row>
    <row r="136" spans="1:34">
      <c r="A136" s="6" t="s">
        <v>147</v>
      </c>
      <c r="C136" s="6" t="s">
        <v>349</v>
      </c>
      <c r="AH136" s="20">
        <v>0.46527777777777501</v>
      </c>
    </row>
    <row r="137" spans="1:34">
      <c r="A137" s="6" t="s">
        <v>148</v>
      </c>
      <c r="C137" s="6" t="s">
        <v>350</v>
      </c>
      <c r="AH137" s="20">
        <v>0.468749999999997</v>
      </c>
    </row>
    <row r="138" spans="1:34">
      <c r="A138" s="6" t="s">
        <v>149</v>
      </c>
      <c r="C138" s="6" t="s">
        <v>351</v>
      </c>
      <c r="AH138" s="20">
        <v>0.47222222222221899</v>
      </c>
    </row>
    <row r="139" spans="1:34">
      <c r="A139" s="6" t="s">
        <v>150</v>
      </c>
      <c r="C139" s="6" t="s">
        <v>352</v>
      </c>
      <c r="AH139" s="20">
        <v>0.47569444444444098</v>
      </c>
    </row>
    <row r="140" spans="1:34">
      <c r="A140" s="6" t="s">
        <v>151</v>
      </c>
      <c r="C140" s="6" t="s">
        <v>353</v>
      </c>
      <c r="AH140" s="20">
        <v>0.47916666666666402</v>
      </c>
    </row>
    <row r="141" spans="1:34">
      <c r="A141" s="6" t="s">
        <v>152</v>
      </c>
      <c r="C141" s="6" t="s">
        <v>354</v>
      </c>
      <c r="AH141" s="20">
        <v>0.48263888888888601</v>
      </c>
    </row>
    <row r="142" spans="1:34">
      <c r="A142" s="6" t="s">
        <v>153</v>
      </c>
      <c r="C142" s="6" t="s">
        <v>355</v>
      </c>
      <c r="AH142" s="20">
        <v>0.486111111111108</v>
      </c>
    </row>
    <row r="143" spans="1:34">
      <c r="A143" s="6" t="s">
        <v>154</v>
      </c>
      <c r="C143" s="6" t="s">
        <v>356</v>
      </c>
      <c r="AH143" s="20">
        <v>0.48958333333332998</v>
      </c>
    </row>
    <row r="144" spans="1:34">
      <c r="A144" s="6" t="s">
        <v>155</v>
      </c>
      <c r="C144" s="6" t="s">
        <v>357</v>
      </c>
      <c r="AH144" s="20">
        <v>0.49305555555555203</v>
      </c>
    </row>
    <row r="145" spans="1:34">
      <c r="A145" s="6" t="s">
        <v>156</v>
      </c>
      <c r="C145" s="6" t="s">
        <v>358</v>
      </c>
      <c r="AH145" s="20">
        <v>0.49652777777777501</v>
      </c>
    </row>
    <row r="146" spans="1:34">
      <c r="A146" s="6" t="s">
        <v>157</v>
      </c>
      <c r="C146" s="6" t="s">
        <v>359</v>
      </c>
      <c r="AH146" s="20">
        <v>0.499999999999997</v>
      </c>
    </row>
    <row r="147" spans="1:34">
      <c r="A147" s="6" t="s">
        <v>158</v>
      </c>
      <c r="C147" s="6" t="s">
        <v>360</v>
      </c>
      <c r="AH147" s="20">
        <v>0.50347222222221899</v>
      </c>
    </row>
    <row r="148" spans="1:34">
      <c r="A148" s="6" t="s">
        <v>159</v>
      </c>
      <c r="C148" s="6" t="s">
        <v>361</v>
      </c>
      <c r="AH148" s="20">
        <v>0.50694444444444098</v>
      </c>
    </row>
    <row r="149" spans="1:34">
      <c r="A149" s="6" t="s">
        <v>160</v>
      </c>
      <c r="C149" s="6" t="s">
        <v>362</v>
      </c>
      <c r="AH149" s="20">
        <v>0.51041666666666297</v>
      </c>
    </row>
    <row r="150" spans="1:34">
      <c r="A150" s="6" t="s">
        <v>161</v>
      </c>
      <c r="C150" s="6" t="s">
        <v>363</v>
      </c>
      <c r="AH150" s="20">
        <v>0.51388888888888595</v>
      </c>
    </row>
    <row r="151" spans="1:34">
      <c r="A151" s="6" t="s">
        <v>162</v>
      </c>
      <c r="C151" s="6" t="s">
        <v>364</v>
      </c>
      <c r="AH151" s="20">
        <v>0.51736111111110805</v>
      </c>
    </row>
    <row r="152" spans="1:34">
      <c r="A152" s="6" t="s">
        <v>163</v>
      </c>
      <c r="C152" s="6" t="s">
        <v>365</v>
      </c>
      <c r="AH152" s="20">
        <v>0.52083333333333004</v>
      </c>
    </row>
    <row r="153" spans="1:34">
      <c r="A153" s="6" t="s">
        <v>164</v>
      </c>
      <c r="C153" s="6" t="s">
        <v>366</v>
      </c>
      <c r="AH153" s="20">
        <v>0.52430555555555203</v>
      </c>
    </row>
    <row r="154" spans="1:34">
      <c r="A154" s="6" t="s">
        <v>165</v>
      </c>
      <c r="C154" s="6" t="s">
        <v>367</v>
      </c>
      <c r="AH154" s="20">
        <v>0.52777777777777402</v>
      </c>
    </row>
    <row r="155" spans="1:34">
      <c r="A155" s="6" t="s">
        <v>166</v>
      </c>
      <c r="C155" s="6" t="s">
        <v>368</v>
      </c>
      <c r="AH155" s="20">
        <v>0.531249999999997</v>
      </c>
    </row>
    <row r="156" spans="1:34">
      <c r="A156" s="6" t="s">
        <v>167</v>
      </c>
      <c r="C156" s="6" t="s">
        <v>369</v>
      </c>
      <c r="AH156" s="20">
        <v>0.53472222222221899</v>
      </c>
    </row>
    <row r="157" spans="1:34">
      <c r="A157" s="6" t="s">
        <v>168</v>
      </c>
      <c r="C157" s="6" t="s">
        <v>370</v>
      </c>
      <c r="AH157" s="20">
        <v>0.53819444444444098</v>
      </c>
    </row>
    <row r="158" spans="1:34">
      <c r="A158" s="6" t="s">
        <v>169</v>
      </c>
      <c r="C158" s="6" t="s">
        <v>371</v>
      </c>
      <c r="AH158" s="20">
        <v>0.54166666666666297</v>
      </c>
    </row>
    <row r="159" spans="1:34">
      <c r="A159" s="6" t="s">
        <v>170</v>
      </c>
      <c r="C159" s="6" t="s">
        <v>372</v>
      </c>
      <c r="AH159" s="20">
        <v>0.54513888888888495</v>
      </c>
    </row>
    <row r="160" spans="1:34">
      <c r="A160" s="6" t="s">
        <v>171</v>
      </c>
      <c r="C160" s="6" t="s">
        <v>373</v>
      </c>
      <c r="AH160" s="20">
        <v>0.54861111111110705</v>
      </c>
    </row>
    <row r="161" spans="1:34">
      <c r="A161" s="6" t="s">
        <v>172</v>
      </c>
      <c r="C161" s="6" t="s">
        <v>374</v>
      </c>
      <c r="AH161" s="20">
        <v>0.55208333333333004</v>
      </c>
    </row>
    <row r="162" spans="1:34">
      <c r="A162" s="6" t="s">
        <v>173</v>
      </c>
      <c r="C162" s="6" t="s">
        <v>375</v>
      </c>
      <c r="AH162" s="20">
        <v>0.55555555555555203</v>
      </c>
    </row>
    <row r="163" spans="1:34">
      <c r="A163" s="6" t="s">
        <v>174</v>
      </c>
      <c r="C163" s="6" t="s">
        <v>376</v>
      </c>
      <c r="AH163" s="20">
        <v>0.55902777777777402</v>
      </c>
    </row>
    <row r="164" spans="1:34">
      <c r="A164" s="6" t="s">
        <v>175</v>
      </c>
      <c r="C164" s="6" t="s">
        <v>377</v>
      </c>
      <c r="AH164" s="20">
        <v>0.562499999999996</v>
      </c>
    </row>
    <row r="165" spans="1:34">
      <c r="A165" s="6" t="s">
        <v>176</v>
      </c>
      <c r="C165" s="6" t="s">
        <v>378</v>
      </c>
      <c r="AH165" s="20">
        <v>0.56597222222221799</v>
      </c>
    </row>
    <row r="166" spans="1:34">
      <c r="A166" s="6" t="s">
        <v>177</v>
      </c>
      <c r="C166" s="6" t="s">
        <v>379</v>
      </c>
      <c r="AH166" s="20">
        <v>0.56944444444444098</v>
      </c>
    </row>
    <row r="167" spans="1:34">
      <c r="A167" s="6" t="s">
        <v>178</v>
      </c>
      <c r="C167" s="6" t="s">
        <v>380</v>
      </c>
      <c r="AH167" s="20">
        <v>0.57291666666666297</v>
      </c>
    </row>
    <row r="168" spans="1:34">
      <c r="A168" s="6" t="s">
        <v>179</v>
      </c>
      <c r="C168" s="6" t="s">
        <v>381</v>
      </c>
      <c r="AH168" s="20">
        <v>0.57638888888888495</v>
      </c>
    </row>
    <row r="169" spans="1:34">
      <c r="A169" s="6" t="s">
        <v>180</v>
      </c>
      <c r="C169" s="6" t="s">
        <v>382</v>
      </c>
      <c r="AH169" s="20">
        <v>0.57986111111110705</v>
      </c>
    </row>
    <row r="170" spans="1:34">
      <c r="A170" s="6" t="s">
        <v>181</v>
      </c>
      <c r="C170" s="6" t="s">
        <v>383</v>
      </c>
      <c r="AH170" s="20">
        <v>0.58333333333332904</v>
      </c>
    </row>
    <row r="171" spans="1:34">
      <c r="A171" s="6" t="s">
        <v>182</v>
      </c>
      <c r="C171" s="6" t="s">
        <v>384</v>
      </c>
      <c r="AH171" s="20">
        <v>0.58680555555555203</v>
      </c>
    </row>
    <row r="172" spans="1:34">
      <c r="A172" s="6" t="s">
        <v>183</v>
      </c>
      <c r="C172" s="6" t="s">
        <v>385</v>
      </c>
      <c r="AH172" s="20">
        <v>0.59027777777777402</v>
      </c>
    </row>
    <row r="173" spans="1:34">
      <c r="A173" s="6" t="s">
        <v>184</v>
      </c>
      <c r="C173" s="6" t="s">
        <v>386</v>
      </c>
      <c r="AH173" s="20">
        <v>0.593749999999996</v>
      </c>
    </row>
    <row r="174" spans="1:34">
      <c r="A174" s="6" t="s">
        <v>185</v>
      </c>
      <c r="C174" s="6" t="s">
        <v>387</v>
      </c>
      <c r="AH174" s="20">
        <v>0.59722222222221799</v>
      </c>
    </row>
    <row r="175" spans="1:34">
      <c r="A175" s="6" t="s">
        <v>186</v>
      </c>
      <c r="C175" s="6" t="s">
        <v>388</v>
      </c>
      <c r="AH175" s="20">
        <v>0.60069444444443998</v>
      </c>
    </row>
    <row r="176" spans="1:34">
      <c r="A176" s="6" t="s">
        <v>187</v>
      </c>
      <c r="C176" s="6" t="s">
        <v>389</v>
      </c>
      <c r="AH176" s="20">
        <v>0.60416666666666297</v>
      </c>
    </row>
    <row r="177" spans="1:34">
      <c r="A177" s="6" t="s">
        <v>188</v>
      </c>
      <c r="C177" s="6" t="s">
        <v>390</v>
      </c>
      <c r="AH177" s="20">
        <v>0.60763888888888495</v>
      </c>
    </row>
    <row r="178" spans="1:34">
      <c r="A178" s="6" t="s">
        <v>189</v>
      </c>
      <c r="C178" s="6" t="s">
        <v>391</v>
      </c>
      <c r="AH178" s="20">
        <v>0.61111111111110705</v>
      </c>
    </row>
    <row r="179" spans="1:34">
      <c r="A179" s="6" t="s">
        <v>190</v>
      </c>
      <c r="C179" s="6" t="s">
        <v>392</v>
      </c>
      <c r="AH179" s="20">
        <v>0.61458333333332904</v>
      </c>
    </row>
    <row r="180" spans="1:34">
      <c r="A180" s="6" t="s">
        <v>191</v>
      </c>
      <c r="C180" s="6" t="s">
        <v>393</v>
      </c>
      <c r="AH180" s="20">
        <v>0.61805555555555103</v>
      </c>
    </row>
    <row r="181" spans="1:34">
      <c r="A181" s="6" t="s">
        <v>192</v>
      </c>
      <c r="C181" s="6" t="s">
        <v>394</v>
      </c>
      <c r="AH181" s="20">
        <v>0.62152777777777402</v>
      </c>
    </row>
    <row r="182" spans="1:34">
      <c r="A182" s="6" t="s">
        <v>193</v>
      </c>
      <c r="C182" s="6" t="s">
        <v>395</v>
      </c>
      <c r="AH182" s="20">
        <v>0.624999999999996</v>
      </c>
    </row>
    <row r="183" spans="1:34">
      <c r="A183" s="6" t="s">
        <v>194</v>
      </c>
      <c r="C183" s="6" t="s">
        <v>396</v>
      </c>
      <c r="AH183" s="20">
        <v>0.62847222222221799</v>
      </c>
    </row>
    <row r="184" spans="1:34">
      <c r="A184" s="6" t="s">
        <v>195</v>
      </c>
      <c r="C184" s="6" t="s">
        <v>397</v>
      </c>
      <c r="AH184" s="20">
        <v>0.63194444444443998</v>
      </c>
    </row>
    <row r="185" spans="1:34">
      <c r="A185" s="6" t="s">
        <v>196</v>
      </c>
      <c r="C185" s="6" t="s">
        <v>398</v>
      </c>
      <c r="AH185" s="20">
        <v>0.63541666666666197</v>
      </c>
    </row>
    <row r="186" spans="1:34">
      <c r="A186" s="6" t="s">
        <v>197</v>
      </c>
      <c r="C186" s="6" t="s">
        <v>399</v>
      </c>
      <c r="AH186" s="20">
        <v>0.63888888888888495</v>
      </c>
    </row>
    <row r="187" spans="1:34">
      <c r="A187" s="6" t="s">
        <v>198</v>
      </c>
      <c r="C187" s="6" t="s">
        <v>400</v>
      </c>
      <c r="AH187" s="20">
        <v>0.64236111111110705</v>
      </c>
    </row>
    <row r="188" spans="1:34">
      <c r="A188" s="6" t="s">
        <v>199</v>
      </c>
      <c r="C188" s="6" t="s">
        <v>401</v>
      </c>
      <c r="AH188" s="20">
        <v>0.64583333333332904</v>
      </c>
    </row>
    <row r="189" spans="1:34">
      <c r="A189" s="6" t="s">
        <v>200</v>
      </c>
      <c r="C189" s="6" t="s">
        <v>402</v>
      </c>
      <c r="AH189" s="20">
        <v>0.64930555555555103</v>
      </c>
    </row>
    <row r="190" spans="1:34">
      <c r="A190" s="6" t="s">
        <v>201</v>
      </c>
      <c r="C190" s="6" t="s">
        <v>403</v>
      </c>
      <c r="AH190" s="20">
        <v>0.65277777777777302</v>
      </c>
    </row>
    <row r="191" spans="1:34">
      <c r="A191" s="6" t="s">
        <v>202</v>
      </c>
      <c r="C191" s="6" t="s">
        <v>404</v>
      </c>
      <c r="AH191" s="20">
        <v>0.656249999999996</v>
      </c>
    </row>
    <row r="192" spans="1:34">
      <c r="A192" s="6" t="s">
        <v>203</v>
      </c>
      <c r="C192" s="6" t="s">
        <v>405</v>
      </c>
      <c r="AH192" s="20">
        <v>0.65972222222221799</v>
      </c>
    </row>
    <row r="193" spans="1:34">
      <c r="A193" s="6" t="s">
        <v>204</v>
      </c>
      <c r="C193" s="6" t="s">
        <v>406</v>
      </c>
      <c r="AH193" s="20">
        <v>0.66319444444443998</v>
      </c>
    </row>
    <row r="194" spans="1:34">
      <c r="A194" s="6" t="s">
        <v>205</v>
      </c>
      <c r="C194" s="6" t="s">
        <v>407</v>
      </c>
      <c r="AH194" s="20">
        <v>0.66666666666666197</v>
      </c>
    </row>
    <row r="195" spans="1:34">
      <c r="A195" s="6" t="s">
        <v>206</v>
      </c>
      <c r="C195" s="6" t="s">
        <v>408</v>
      </c>
      <c r="AH195" s="20">
        <v>0.67013888888888395</v>
      </c>
    </row>
    <row r="196" spans="1:34">
      <c r="A196" s="6" t="s">
        <v>207</v>
      </c>
      <c r="C196" s="6" t="s">
        <v>409</v>
      </c>
      <c r="AH196" s="20">
        <v>0.67361111111110705</v>
      </c>
    </row>
    <row r="197" spans="1:34">
      <c r="A197" s="6" t="s">
        <v>208</v>
      </c>
      <c r="C197" s="6" t="s">
        <v>410</v>
      </c>
      <c r="AH197" s="20">
        <v>0.67708333333332904</v>
      </c>
    </row>
    <row r="198" spans="1:34">
      <c r="A198" s="6" t="s">
        <v>209</v>
      </c>
      <c r="C198" s="6" t="s">
        <v>411</v>
      </c>
      <c r="AH198" s="20">
        <v>0.68055555555555103</v>
      </c>
    </row>
    <row r="199" spans="1:34">
      <c r="A199" s="6" t="s">
        <v>210</v>
      </c>
      <c r="C199" s="6" t="s">
        <v>412</v>
      </c>
      <c r="AH199" s="20">
        <v>0.68402777777777302</v>
      </c>
    </row>
    <row r="200" spans="1:34">
      <c r="A200" s="6" t="s">
        <v>211</v>
      </c>
      <c r="C200" s="6" t="s">
        <v>413</v>
      </c>
      <c r="AH200" s="20">
        <v>0.687499999999995</v>
      </c>
    </row>
    <row r="201" spans="1:34">
      <c r="A201" s="6" t="s">
        <v>212</v>
      </c>
      <c r="C201" s="6" t="s">
        <v>414</v>
      </c>
      <c r="AH201" s="20">
        <v>0.69097222222221699</v>
      </c>
    </row>
    <row r="202" spans="1:34">
      <c r="A202" s="6" t="s">
        <v>213</v>
      </c>
      <c r="C202" s="6" t="s">
        <v>415</v>
      </c>
      <c r="AH202" s="20">
        <v>0.69444444444443998</v>
      </c>
    </row>
    <row r="203" spans="1:34">
      <c r="A203" s="6" t="s">
        <v>214</v>
      </c>
      <c r="C203" s="6" t="s">
        <v>416</v>
      </c>
      <c r="AH203" s="20">
        <v>0.69791666666666197</v>
      </c>
    </row>
    <row r="204" spans="1:34">
      <c r="AH204" s="20">
        <v>0.70138888888888395</v>
      </c>
    </row>
    <row r="205" spans="1:34">
      <c r="AH205" s="20">
        <v>0.70486111111110605</v>
      </c>
    </row>
    <row r="206" spans="1:34">
      <c r="AH206" s="20">
        <v>0.70833333333332804</v>
      </c>
    </row>
    <row r="207" spans="1:34">
      <c r="AH207" s="20">
        <v>0.71180555555555103</v>
      </c>
    </row>
    <row r="208" spans="1:34">
      <c r="AH208" s="20">
        <v>0.71527777777777302</v>
      </c>
    </row>
    <row r="209" spans="34:34">
      <c r="AH209" s="20">
        <v>0.718749999999995</v>
      </c>
    </row>
    <row r="210" spans="34:34">
      <c r="AH210" s="20">
        <v>0.72222222222221699</v>
      </c>
    </row>
    <row r="211" spans="34:34">
      <c r="AH211" s="20">
        <v>0.72569444444443898</v>
      </c>
    </row>
    <row r="212" spans="34:34">
      <c r="AH212" s="20">
        <v>0.72916666666666197</v>
      </c>
    </row>
    <row r="213" spans="34:34">
      <c r="AH213" s="20">
        <v>0.73263888888888395</v>
      </c>
    </row>
    <row r="214" spans="34:34">
      <c r="AH214" s="20">
        <v>0.73611111111110605</v>
      </c>
    </row>
    <row r="215" spans="34:34">
      <c r="AH215" s="20">
        <v>0.73958333333332804</v>
      </c>
    </row>
    <row r="216" spans="34:34">
      <c r="AH216" s="20">
        <v>0.74305555555555003</v>
      </c>
    </row>
    <row r="217" spans="34:34">
      <c r="AH217" s="20">
        <v>0.74652777777777302</v>
      </c>
    </row>
    <row r="218" spans="34:34">
      <c r="AH218" s="20">
        <v>0.749999999999995</v>
      </c>
    </row>
    <row r="219" spans="34:34">
      <c r="AH219" s="20">
        <v>0.75347222222221699</v>
      </c>
    </row>
    <row r="220" spans="34:34">
      <c r="AH220" s="20">
        <v>0.75694444444443898</v>
      </c>
    </row>
    <row r="221" spans="34:34">
      <c r="AH221" s="20">
        <v>0.76041666666666097</v>
      </c>
    </row>
    <row r="222" spans="34:34">
      <c r="AH222" s="20">
        <v>0.76388888888888395</v>
      </c>
    </row>
    <row r="223" spans="34:34">
      <c r="AH223" s="20">
        <v>0.76736111111110605</v>
      </c>
    </row>
    <row r="224" spans="34:34">
      <c r="AH224" s="20">
        <v>0.77083333333332804</v>
      </c>
    </row>
    <row r="225" spans="34:34">
      <c r="AH225" s="20">
        <v>0.77430555555555003</v>
      </c>
    </row>
    <row r="226" spans="34:34">
      <c r="AH226" s="20">
        <v>0.77777777777777202</v>
      </c>
    </row>
    <row r="227" spans="34:34">
      <c r="AH227" s="20">
        <v>0.781249999999995</v>
      </c>
    </row>
    <row r="228" spans="34:34">
      <c r="AH228" s="20">
        <v>0.78472222222221699</v>
      </c>
    </row>
    <row r="229" spans="34:34">
      <c r="AH229" s="20">
        <v>0.78819444444443898</v>
      </c>
    </row>
    <row r="230" spans="34:34">
      <c r="AH230" s="20">
        <v>0.79166666666666097</v>
      </c>
    </row>
    <row r="231" spans="34:34">
      <c r="AH231" s="20">
        <v>0.79513888888888296</v>
      </c>
    </row>
    <row r="232" spans="34:34">
      <c r="AH232" s="20">
        <v>0.79861111111110605</v>
      </c>
    </row>
    <row r="233" spans="34:34">
      <c r="AH233" s="20">
        <v>0.80208333333332804</v>
      </c>
    </row>
    <row r="234" spans="34:34">
      <c r="AH234" s="20">
        <v>0.80555555555555003</v>
      </c>
    </row>
    <row r="235" spans="34:34">
      <c r="AH235" s="20">
        <v>0.80902777777777202</v>
      </c>
    </row>
    <row r="236" spans="34:34">
      <c r="AH236" s="20">
        <v>0.812499999999994</v>
      </c>
    </row>
    <row r="237" spans="34:34">
      <c r="AH237" s="20">
        <v>0.81597222222221699</v>
      </c>
    </row>
    <row r="238" spans="34:34">
      <c r="AH238" s="20">
        <v>0.81944444444443898</v>
      </c>
    </row>
    <row r="239" spans="34:34">
      <c r="AH239" s="20">
        <v>0.82291666666666097</v>
      </c>
    </row>
    <row r="240" spans="34:34">
      <c r="AH240" s="20">
        <v>0.82638888888888296</v>
      </c>
    </row>
    <row r="241" spans="34:34">
      <c r="AH241" s="20">
        <v>0.82986111111110505</v>
      </c>
    </row>
    <row r="242" spans="34:34">
      <c r="AH242" s="20">
        <v>0.83333333333332804</v>
      </c>
    </row>
    <row r="243" spans="34:34">
      <c r="AH243" s="20">
        <v>0.83680555555555003</v>
      </c>
    </row>
    <row r="244" spans="34:34">
      <c r="AH244" s="20">
        <v>0.84027777777777202</v>
      </c>
    </row>
    <row r="245" spans="34:34">
      <c r="AH245" s="20">
        <v>0.843749999999994</v>
      </c>
    </row>
    <row r="246" spans="34:34">
      <c r="AH246" s="20">
        <v>0.84722222222221599</v>
      </c>
    </row>
    <row r="247" spans="34:34">
      <c r="AH247" s="20">
        <v>0.85069444444443798</v>
      </c>
    </row>
    <row r="248" spans="34:34">
      <c r="AH248" s="20">
        <v>0.85416666666666097</v>
      </c>
    </row>
    <row r="249" spans="34:34">
      <c r="AH249" s="20">
        <v>0.85763888888888296</v>
      </c>
    </row>
    <row r="250" spans="34:34">
      <c r="AH250" s="20">
        <v>0.86111111111110505</v>
      </c>
    </row>
    <row r="251" spans="34:34">
      <c r="AH251" s="20">
        <v>0.86458333333332704</v>
      </c>
    </row>
    <row r="252" spans="34:34">
      <c r="AH252" s="20">
        <v>0.86805555555555003</v>
      </c>
    </row>
    <row r="253" spans="34:34">
      <c r="AH253" s="20">
        <v>0.87152777777777202</v>
      </c>
    </row>
    <row r="254" spans="34:34">
      <c r="AH254" s="20">
        <v>0.874999999999994</v>
      </c>
    </row>
    <row r="255" spans="34:34">
      <c r="AH255" s="20">
        <v>0.87847222222221599</v>
      </c>
    </row>
    <row r="256" spans="34:34">
      <c r="AH256" s="20">
        <v>0.88194444444443798</v>
      </c>
    </row>
    <row r="257" spans="34:34">
      <c r="AH257" s="20">
        <v>0.88541666666665997</v>
      </c>
    </row>
    <row r="258" spans="34:34">
      <c r="AH258" s="20">
        <v>0.88888888888888296</v>
      </c>
    </row>
    <row r="259" spans="34:34">
      <c r="AH259" s="20">
        <v>0.89236111111110505</v>
      </c>
    </row>
    <row r="260" spans="34:34">
      <c r="AH260" s="20">
        <v>0.89583333333332704</v>
      </c>
    </row>
    <row r="261" spans="34:34">
      <c r="AH261" s="20">
        <v>0.89930555555554903</v>
      </c>
    </row>
    <row r="262" spans="34:34">
      <c r="AH262" s="20">
        <v>0.90277777777777102</v>
      </c>
    </row>
    <row r="263" spans="34:34">
      <c r="AH263" s="20">
        <v>0.906249999999994</v>
      </c>
    </row>
    <row r="264" spans="34:34">
      <c r="AH264" s="20">
        <v>0.90972222222221599</v>
      </c>
    </row>
    <row r="265" spans="34:34">
      <c r="AH265" s="20">
        <v>0.91319444444443798</v>
      </c>
    </row>
    <row r="266" spans="34:34">
      <c r="AH266" s="20">
        <v>0.91666666666665997</v>
      </c>
    </row>
    <row r="267" spans="34:34">
      <c r="AH267" s="20">
        <v>0.92013888888888196</v>
      </c>
    </row>
    <row r="268" spans="34:34">
      <c r="AH268" s="20">
        <v>0.92361111111110505</v>
      </c>
    </row>
    <row r="269" spans="34:34">
      <c r="AH269" s="20">
        <v>0.92708333333332704</v>
      </c>
    </row>
    <row r="270" spans="34:34">
      <c r="AH270" s="20">
        <v>0.93055555555554903</v>
      </c>
    </row>
    <row r="271" spans="34:34">
      <c r="AH271" s="20">
        <v>0.93402777777777102</v>
      </c>
    </row>
    <row r="272" spans="34:34">
      <c r="AH272" s="20">
        <v>0.93749999999999301</v>
      </c>
    </row>
    <row r="273" spans="34:34">
      <c r="AH273" s="20">
        <v>0.94097222222221599</v>
      </c>
    </row>
    <row r="274" spans="34:34">
      <c r="AH274" s="20">
        <v>0.94444444444443798</v>
      </c>
    </row>
    <row r="275" spans="34:34">
      <c r="AH275" s="20">
        <v>0.94791666666665997</v>
      </c>
    </row>
    <row r="276" spans="34:34">
      <c r="AH276" s="20">
        <v>0.95138888888888196</v>
      </c>
    </row>
    <row r="277" spans="34:34">
      <c r="AH277" s="20">
        <v>0.95486111111110406</v>
      </c>
    </row>
    <row r="278" spans="34:34">
      <c r="AH278" s="20">
        <v>0.95833333333332704</v>
      </c>
    </row>
    <row r="279" spans="34:34">
      <c r="AH279" s="20">
        <v>0.96180555555554903</v>
      </c>
    </row>
    <row r="280" spans="34:34">
      <c r="AH280" s="20">
        <v>0.96527777777777102</v>
      </c>
    </row>
    <row r="281" spans="34:34">
      <c r="AH281" s="20">
        <v>0.96874999999999301</v>
      </c>
    </row>
    <row r="282" spans="34:34">
      <c r="AH282" s="20">
        <v>0.97222222222221499</v>
      </c>
    </row>
    <row r="283" spans="34:34">
      <c r="AH283" s="20">
        <v>0.97569444444443798</v>
      </c>
    </row>
    <row r="284" spans="34:34">
      <c r="AH284" s="20">
        <v>0.97916666666665997</v>
      </c>
    </row>
    <row r="285" spans="34:34">
      <c r="AH285" s="20">
        <v>0.98263888888888196</v>
      </c>
    </row>
    <row r="286" spans="34:34">
      <c r="AH286" s="20">
        <v>0.98611111111110406</v>
      </c>
    </row>
    <row r="287" spans="34:34">
      <c r="AH287" s="20">
        <v>0.98958333333332604</v>
      </c>
    </row>
    <row r="288" spans="34:34">
      <c r="AH288" s="20">
        <v>0.99305555555554903</v>
      </c>
    </row>
    <row r="289" spans="34:34">
      <c r="AH289" s="20">
        <v>0.99652777777777102</v>
      </c>
    </row>
  </sheetData>
  <sheetProtection algorithmName="SHA-512" hashValue="KYKGzrFBpxc+/yfpuaPpSlGuM+F40IhrPuM08BcfNS4Nq++MnFfbsvaOo+IupIj9LcRfjmdJ8juFYrde0CGmIQ==" saltValue="DNcF/CHcpFfmLDvq6mMlaQ==" spinCount="100000" sheet="1" objects="1" scenarios="1"/>
  <phoneticPr fontId="10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BF7C-E7E9-6B4A-B5E1-619BA4EBDF98}">
  <sheetPr codeName="Feuil2">
    <pageSetUpPr fitToPage="1"/>
  </sheetPr>
  <dimension ref="A1:X32"/>
  <sheetViews>
    <sheetView showGridLines="0" tabSelected="1" zoomScale="61" zoomScaleNormal="125" workbookViewId="0">
      <selection activeCell="B10" sqref="B10:C10"/>
    </sheetView>
  </sheetViews>
  <sheetFormatPr baseColWidth="10" defaultRowHeight="15.6"/>
  <cols>
    <col min="1" max="1" width="29.5" customWidth="1"/>
    <col min="2" max="2" width="4" customWidth="1"/>
    <col min="3" max="3" width="46.296875" customWidth="1"/>
    <col min="4" max="4" width="4.796875" customWidth="1"/>
    <col min="5" max="5" width="18.69921875" customWidth="1"/>
  </cols>
  <sheetData>
    <row r="1" spans="1:24" ht="16.05" customHeight="1">
      <c r="B1" s="44"/>
      <c r="C1" s="79" t="s">
        <v>631</v>
      </c>
      <c r="D1" s="79"/>
      <c r="E1" s="79"/>
      <c r="F1" s="79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ht="16.05" customHeight="1">
      <c r="A2" s="44"/>
      <c r="B2" s="44"/>
      <c r="C2" s="79"/>
      <c r="D2" s="79"/>
      <c r="E2" s="79"/>
      <c r="F2" s="79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76.05" customHeight="1">
      <c r="A3" s="44"/>
      <c r="B3" s="44"/>
      <c r="C3" s="79"/>
      <c r="D3" s="79"/>
      <c r="E3" s="79"/>
      <c r="F3" s="79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ht="16.05" customHeight="1">
      <c r="A4" s="44"/>
      <c r="B4" s="44"/>
      <c r="C4" s="79"/>
      <c r="D4" s="79"/>
      <c r="E4" s="79"/>
      <c r="F4" s="79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ht="16.05" customHeight="1"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124.95" customHeight="1">
      <c r="A6" s="76" t="s">
        <v>430</v>
      </c>
      <c r="B6" s="76"/>
      <c r="C6" s="76"/>
      <c r="D6" s="76"/>
      <c r="E6" s="76"/>
      <c r="F6" s="76"/>
      <c r="G6" s="1"/>
      <c r="H6" s="1"/>
    </row>
    <row r="9" spans="1:24">
      <c r="A9" s="70" t="s">
        <v>12</v>
      </c>
      <c r="B9" s="70"/>
      <c r="C9" s="70"/>
      <c r="D9" s="70"/>
      <c r="E9" s="70"/>
      <c r="F9" s="70"/>
    </row>
    <row r="10" spans="1:24">
      <c r="A10" t="s">
        <v>0</v>
      </c>
      <c r="B10" s="77"/>
      <c r="C10" s="77"/>
      <c r="E10" t="s">
        <v>6</v>
      </c>
      <c r="F10" s="3" t="e">
        <f>VLOOKUP(B10,SET!A2:C204,3,FALSE)</f>
        <v>#N/A</v>
      </c>
    </row>
    <row r="11" spans="1:24" ht="9" customHeight="1">
      <c r="B11" s="4"/>
      <c r="C11" s="4"/>
      <c r="F11" s="5"/>
    </row>
    <row r="12" spans="1:24">
      <c r="A12" t="s">
        <v>1</v>
      </c>
      <c r="B12" s="78"/>
      <c r="C12" s="77"/>
    </row>
    <row r="13" spans="1:24" ht="9" customHeight="1">
      <c r="B13" s="4"/>
      <c r="C13" s="4"/>
    </row>
    <row r="14" spans="1:24">
      <c r="A14" t="s">
        <v>2</v>
      </c>
      <c r="B14" s="77"/>
      <c r="C14" s="77"/>
    </row>
    <row r="15" spans="1:24" ht="9" customHeight="1">
      <c r="B15" s="4"/>
      <c r="C15" s="4"/>
    </row>
    <row r="16" spans="1:24">
      <c r="A16" t="s">
        <v>3</v>
      </c>
      <c r="B16" s="75"/>
      <c r="C16" s="75"/>
    </row>
    <row r="17" spans="1:6">
      <c r="B17" s="21"/>
      <c r="C17" s="21"/>
    </row>
    <row r="18" spans="1:6">
      <c r="A18" s="70" t="s">
        <v>500</v>
      </c>
      <c r="B18" s="70"/>
      <c r="C18" s="70"/>
      <c r="D18" s="70"/>
      <c r="E18" s="70"/>
      <c r="F18" s="70"/>
    </row>
    <row r="19" spans="1:6">
      <c r="A19" s="74" t="s">
        <v>497</v>
      </c>
      <c r="B19" s="74"/>
      <c r="C19" s="21" t="s">
        <v>498</v>
      </c>
      <c r="D19" s="74" t="s">
        <v>499</v>
      </c>
      <c r="E19" s="74"/>
      <c r="F19" s="74"/>
    </row>
    <row r="20" spans="1:6">
      <c r="A20" s="72"/>
      <c r="B20" s="72"/>
      <c r="C20" s="22"/>
      <c r="D20" s="73"/>
      <c r="E20" s="73"/>
      <c r="F20" s="73"/>
    </row>
    <row r="22" spans="1:6">
      <c r="A22" s="69" t="s">
        <v>11</v>
      </c>
      <c r="B22" s="69"/>
      <c r="C22" s="69"/>
      <c r="D22" s="69"/>
      <c r="E22" s="69"/>
      <c r="F22" s="69"/>
    </row>
    <row r="23" spans="1:6" ht="16.05" customHeight="1">
      <c r="A23" s="23" t="s">
        <v>7</v>
      </c>
      <c r="B23" s="23" t="str">
        <f>IF(OR(B10="",B12="",B14="",B16="",A20="",C20="",D20=""),"O","V")</f>
        <v>O</v>
      </c>
      <c r="C23" s="71" t="s">
        <v>518</v>
      </c>
      <c r="D23" s="71"/>
      <c r="E23" s="71"/>
      <c r="F23" s="71"/>
    </row>
    <row r="24" spans="1:6">
      <c r="A24" s="23" t="s">
        <v>8</v>
      </c>
      <c r="B24" s="23" t="str">
        <f>IF(AND(COUNTIF(FORM_GEN[Checking],"O")&gt;=1,COUNTIF(FORM_GEN[Checking],"R")&gt;=1),"O/R",IF(COUNTIF(FORM_GEN[Checking],"O")&gt;=1,"O",IF(COUNTIF(FORM_GEN[Checking],"R")&gt;=1,"R","V")))</f>
        <v>V</v>
      </c>
      <c r="C24" s="71"/>
      <c r="D24" s="71"/>
      <c r="E24" s="71"/>
      <c r="F24" s="71"/>
    </row>
    <row r="25" spans="1:6">
      <c r="A25" s="23" t="s">
        <v>9</v>
      </c>
      <c r="B25" s="23" t="str">
        <f>IF(AND(COUNTIF(FORM_COMP[Checking],"O")&gt;=1,COUNTIF(FORM_COMP[Checking],"R")&gt;=1),"O/R",IF(COUNTIF(FORM_COMP[Checking],"O")&gt;=1,"O",IF(COUNTIF(FORM_COMP[Checking],"R")&gt;=1,"R","V")))</f>
        <v>V</v>
      </c>
      <c r="C25" s="71"/>
      <c r="D25" s="71"/>
      <c r="E25" s="71"/>
      <c r="F25" s="71"/>
    </row>
    <row r="26" spans="1:6">
      <c r="A26" s="23" t="s">
        <v>10</v>
      </c>
      <c r="B26" s="23" t="str">
        <f>IF(AND(COUNTIF(FORM_CAMP[Checking],"O")&gt;=1,COUNTIF(FORM_CAMP[Checking],"R")&gt;=1),"O/R",IF(COUNTIF(FORM_CAMP[Checking],"O")&gt;=1,"O",IF(COUNTIF(FORM_CAMP[Checking],"R")&gt;=1,"R","V")))</f>
        <v>V</v>
      </c>
      <c r="C26" s="71"/>
      <c r="D26" s="71"/>
      <c r="E26" s="71"/>
      <c r="F26" s="71"/>
    </row>
    <row r="27" spans="1:6">
      <c r="A27" s="23" t="s">
        <v>431</v>
      </c>
      <c r="B27" s="23" t="str">
        <f>IF(AND(COUNTIF(FORM_TRANS[Checking],"O")&gt;=1,COUNTIF(FORM_TRANS[Checking],"R")&gt;=1),"O/R",IF(COUNTIF(FORM_TRANS[Checking],"O")&gt;=1,"O",IF(COUNTIF(FORM_TRANS[Checking],"R")&gt;=1,"R","V")))</f>
        <v>V</v>
      </c>
      <c r="C27" s="71"/>
      <c r="D27" s="71"/>
      <c r="E27" s="71"/>
      <c r="F27" s="71"/>
    </row>
    <row r="29" spans="1:6" hidden="1">
      <c r="A29" s="27" t="s">
        <v>514</v>
      </c>
      <c r="B29" s="28">
        <f>COUNTIF(FORM_GEN[Function],"Competitor")</f>
        <v>0</v>
      </c>
      <c r="C29" s="68" t="str">
        <f>IF(B30&gt;D29,"INCORRECT QUOTA - EXTRA ACCREDITATION(S) WILL BE INVOICED","QUOTA OK")</f>
        <v>QUOTA OK</v>
      </c>
      <c r="D29" s="29" t="str">
        <f>IF(AND(B29&gt;=1,B29&lt;=4),3,IF(AND(B29&gt;=5,B29&lt;=9),5,IF(B29&gt;=10,7,"")))</f>
        <v/>
      </c>
    </row>
    <row r="30" spans="1:6" hidden="1">
      <c r="A30" s="27" t="s">
        <v>515</v>
      </c>
      <c r="B30" s="28">
        <f>COUNTA(FORM_GEN[LAST NAME])-B29-B31</f>
        <v>0</v>
      </c>
      <c r="C30" s="68"/>
    </row>
    <row r="31" spans="1:6" hidden="1">
      <c r="A31" s="27" t="s">
        <v>516</v>
      </c>
      <c r="B31" s="28">
        <f>COUNTIF(FORM_GEN[Function],"President")</f>
        <v>0</v>
      </c>
      <c r="C31" s="68"/>
    </row>
    <row r="32" spans="1:6" hidden="1"/>
  </sheetData>
  <sheetProtection algorithmName="SHA-512" hashValue="rg/YEObNgDItqI/Tasgg3A+JFKVNxy7O+0BLMK3TcMMoj5/PFtnCBTP7PH/iTVQd+GuCBMSkJ7Ih3uyBNiUXSw==" saltValue="u7LHTBeEIHZX1jW8lE1BHA==" spinCount="100000" sheet="1" objects="1" scenarios="1"/>
  <mergeCells count="15">
    <mergeCell ref="A6:F6"/>
    <mergeCell ref="B10:C10"/>
    <mergeCell ref="B12:C12"/>
    <mergeCell ref="B14:C14"/>
    <mergeCell ref="C1:F4"/>
    <mergeCell ref="C29:C31"/>
    <mergeCell ref="A22:F22"/>
    <mergeCell ref="A9:F9"/>
    <mergeCell ref="C23:F27"/>
    <mergeCell ref="A20:B20"/>
    <mergeCell ref="D20:F20"/>
    <mergeCell ref="A19:B19"/>
    <mergeCell ref="D19:F19"/>
    <mergeCell ref="A18:F18"/>
    <mergeCell ref="B16:C16"/>
  </mergeCells>
  <conditionalFormatting sqref="B23:B27">
    <cfRule type="expression" dxfId="180" priority="1">
      <formula>$B23="O/R"</formula>
    </cfRule>
    <cfRule type="expression" dxfId="179" priority="2">
      <formula>$B23="R"</formula>
    </cfRule>
    <cfRule type="expression" dxfId="178" priority="3">
      <formula>$B23="O"</formula>
    </cfRule>
    <cfRule type="expression" dxfId="177" priority="4">
      <formula>$B23="V"</formula>
    </cfRule>
  </conditionalFormatting>
  <printOptions horizontalCentered="1" verticalCentered="1"/>
  <pageMargins left="0.7" right="0.7" top="0.75" bottom="0.75" header="0.3" footer="0.3"/>
  <pageSetup paperSize="9" scale="8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8D1C5B-5D57-2546-93D1-5A38EA930261}">
          <x14:formula1>
            <xm:f>SET!$A$2:$A$203</xm:f>
          </x14:formula1>
          <xm:sqref>B10:C10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2C39-90AF-784B-88BF-BFD2E0092C2D}">
  <sheetPr codeName="Feuil3">
    <pageSetUpPr fitToPage="1"/>
  </sheetPr>
  <dimension ref="A1:V62"/>
  <sheetViews>
    <sheetView showGridLines="0" zoomScale="75" zoomScaleNormal="100" workbookViewId="0">
      <selection activeCell="E30" sqref="E30"/>
    </sheetView>
  </sheetViews>
  <sheetFormatPr baseColWidth="10" defaultRowHeight="15.6"/>
  <cols>
    <col min="1" max="1" width="2.19921875" customWidth="1"/>
    <col min="5" max="5" width="13.19921875" customWidth="1"/>
    <col min="6" max="6" width="12.296875" customWidth="1"/>
    <col min="7" max="7" width="27" customWidth="1"/>
    <col min="8" max="8" width="17.19921875" customWidth="1"/>
    <col min="9" max="9" width="26.5" customWidth="1"/>
    <col min="10" max="10" width="17.296875" customWidth="1"/>
    <col min="11" max="11" width="25.5" customWidth="1"/>
    <col min="13" max="13" width="19.69921875" customWidth="1"/>
    <col min="14" max="14" width="14.5" customWidth="1"/>
    <col min="15" max="15" width="16.796875" customWidth="1"/>
    <col min="16" max="16" width="38.19921875" customWidth="1"/>
  </cols>
  <sheetData>
    <row r="1" spans="1:22" ht="16.05" customHeight="1">
      <c r="A1" s="80" t="s">
        <v>632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44"/>
      <c r="R1" s="44"/>
      <c r="S1" s="44"/>
      <c r="T1" s="44"/>
      <c r="U1" s="44"/>
      <c r="V1" s="44"/>
    </row>
    <row r="2" spans="1:22" ht="16.0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44"/>
      <c r="R2" s="44"/>
      <c r="S2" s="44"/>
      <c r="T2" s="44"/>
      <c r="U2" s="44"/>
      <c r="V2" s="44"/>
    </row>
    <row r="3" spans="1:22" ht="43.9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44"/>
      <c r="R3" s="44"/>
      <c r="S3" s="44"/>
      <c r="T3" s="44"/>
      <c r="U3" s="44"/>
      <c r="V3" s="44"/>
    </row>
    <row r="4" spans="1:22" ht="16.0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44"/>
      <c r="R4" s="44"/>
      <c r="S4" s="44"/>
      <c r="T4" s="44"/>
      <c r="U4" s="44"/>
      <c r="V4" s="44"/>
    </row>
    <row r="5" spans="1:22" ht="16.0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44"/>
      <c r="R5" s="44"/>
      <c r="S5" s="44"/>
      <c r="T5" s="44"/>
      <c r="U5" s="44"/>
      <c r="V5" s="44"/>
    </row>
    <row r="7" spans="1:22" ht="16.05" customHeight="1">
      <c r="B7" s="76" t="s">
        <v>472</v>
      </c>
      <c r="C7" s="76"/>
      <c r="D7" s="76"/>
      <c r="E7" s="76"/>
      <c r="F7" s="76"/>
      <c r="G7" s="76"/>
    </row>
    <row r="8" spans="1:22">
      <c r="B8" s="76"/>
      <c r="C8" s="76"/>
      <c r="D8" s="76"/>
      <c r="E8" s="76"/>
      <c r="F8" s="76"/>
      <c r="G8" s="76"/>
    </row>
    <row r="9" spans="1:22">
      <c r="B9" s="76"/>
      <c r="C9" s="76"/>
      <c r="D9" s="76"/>
      <c r="E9" s="76"/>
      <c r="F9" s="76"/>
      <c r="G9" s="76"/>
    </row>
    <row r="10" spans="1:22">
      <c r="B10" s="76"/>
      <c r="C10" s="76"/>
      <c r="D10" s="76"/>
      <c r="E10" s="76"/>
      <c r="F10" s="76"/>
      <c r="G10" s="76"/>
    </row>
    <row r="12" spans="1:22" ht="54" customHeight="1">
      <c r="B12" s="10" t="s">
        <v>417</v>
      </c>
      <c r="C12" s="10" t="s">
        <v>419</v>
      </c>
      <c r="D12" s="10" t="s">
        <v>420</v>
      </c>
      <c r="E12" s="10" t="s">
        <v>421</v>
      </c>
      <c r="F12" s="10" t="s">
        <v>506</v>
      </c>
      <c r="G12" s="10" t="s">
        <v>423</v>
      </c>
      <c r="H12" s="10" t="s">
        <v>424</v>
      </c>
      <c r="I12" s="10" t="s">
        <v>425</v>
      </c>
      <c r="J12" s="10" t="s">
        <v>426</v>
      </c>
      <c r="K12" s="10" t="s">
        <v>427</v>
      </c>
      <c r="L12" s="10" t="s">
        <v>428</v>
      </c>
      <c r="M12" s="10" t="s">
        <v>429</v>
      </c>
      <c r="N12" s="10" t="s">
        <v>435</v>
      </c>
      <c r="O12" s="10" t="s">
        <v>436</v>
      </c>
      <c r="P12" s="10" t="s">
        <v>434</v>
      </c>
    </row>
    <row r="13" spans="1:22">
      <c r="B1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3" s="2">
        <v>1</v>
      </c>
      <c r="D13" s="11"/>
      <c r="E13" s="11"/>
      <c r="F13" s="11"/>
      <c r="G13" s="11"/>
      <c r="H13" s="30"/>
      <c r="I13" s="12"/>
      <c r="J13" s="11"/>
      <c r="K13" s="11"/>
      <c r="L13" s="11"/>
      <c r="M13" s="12"/>
      <c r="N13" s="12"/>
      <c r="O13" s="12"/>
      <c r="P13" s="11"/>
    </row>
    <row r="14" spans="1:22">
      <c r="B1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4" s="2">
        <v>2</v>
      </c>
      <c r="D14" s="11"/>
      <c r="E14" s="11"/>
      <c r="F14" s="11"/>
      <c r="G14" s="11"/>
      <c r="H14" s="30"/>
      <c r="I14" s="12"/>
      <c r="J14" s="11"/>
      <c r="K14" s="11"/>
      <c r="L14" s="11"/>
      <c r="M14" s="12"/>
      <c r="N14" s="12"/>
      <c r="O14" s="12"/>
      <c r="P14" s="11"/>
    </row>
    <row r="15" spans="1:22">
      <c r="B1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5" s="2">
        <v>3</v>
      </c>
      <c r="D15" s="11"/>
      <c r="E15" s="11"/>
      <c r="F15" s="11"/>
      <c r="G15" s="11"/>
      <c r="H15" s="30"/>
      <c r="I15" s="12"/>
      <c r="J15" s="11"/>
      <c r="K15" s="11"/>
      <c r="L15" s="11"/>
      <c r="M15" s="12"/>
      <c r="N15" s="12"/>
      <c r="O15" s="12"/>
      <c r="P15" s="11"/>
    </row>
    <row r="16" spans="1:22">
      <c r="B1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6" s="2">
        <v>4</v>
      </c>
      <c r="D16" s="11"/>
      <c r="E16" s="11"/>
      <c r="F16" s="11"/>
      <c r="G16" s="11"/>
      <c r="H16" s="30"/>
      <c r="I16" s="12"/>
      <c r="J16" s="11"/>
      <c r="K16" s="11"/>
      <c r="L16" s="11"/>
      <c r="M16" s="12"/>
      <c r="N16" s="12"/>
      <c r="O16" s="12"/>
      <c r="P16" s="11"/>
    </row>
    <row r="17" spans="2:16">
      <c r="B1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7" s="2">
        <v>5</v>
      </c>
      <c r="D17" s="11"/>
      <c r="E17" s="11"/>
      <c r="F17" s="11"/>
      <c r="G17" s="11"/>
      <c r="H17" s="30"/>
      <c r="I17" s="12"/>
      <c r="J17" s="11"/>
      <c r="K17" s="11"/>
      <c r="L17" s="11"/>
      <c r="M17" s="12"/>
      <c r="N17" s="12"/>
      <c r="O17" s="12"/>
      <c r="P17" s="11"/>
    </row>
    <row r="18" spans="2:16">
      <c r="B1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8" s="2">
        <v>6</v>
      </c>
      <c r="D18" s="11"/>
      <c r="E18" s="11"/>
      <c r="F18" s="11"/>
      <c r="G18" s="11"/>
      <c r="H18" s="30"/>
      <c r="I18" s="12"/>
      <c r="J18" s="11"/>
      <c r="K18" s="11"/>
      <c r="L18" s="11"/>
      <c r="M18" s="12"/>
      <c r="N18" s="12"/>
      <c r="O18" s="12"/>
      <c r="P18" s="11"/>
    </row>
    <row r="19" spans="2:16">
      <c r="B1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19" s="2">
        <v>7</v>
      </c>
      <c r="D19" s="11"/>
      <c r="E19" s="11"/>
      <c r="F19" s="11"/>
      <c r="G19" s="11"/>
      <c r="H19" s="30"/>
      <c r="I19" s="12"/>
      <c r="J19" s="11"/>
      <c r="K19" s="11"/>
      <c r="L19" s="11"/>
      <c r="M19" s="12"/>
      <c r="N19" s="12"/>
      <c r="O19" s="12"/>
      <c r="P19" s="11"/>
    </row>
    <row r="20" spans="2:16">
      <c r="B2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0" s="2">
        <v>8</v>
      </c>
      <c r="D20" s="11"/>
      <c r="E20" s="11"/>
      <c r="F20" s="11"/>
      <c r="G20" s="11"/>
      <c r="H20" s="30"/>
      <c r="I20" s="12"/>
      <c r="J20" s="11"/>
      <c r="K20" s="11"/>
      <c r="L20" s="11"/>
      <c r="M20" s="12"/>
      <c r="N20" s="12"/>
      <c r="O20" s="12"/>
      <c r="P20" s="11"/>
    </row>
    <row r="21" spans="2:16">
      <c r="B2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1" s="2">
        <v>9</v>
      </c>
      <c r="D21" s="11"/>
      <c r="E21" s="11"/>
      <c r="F21" s="11"/>
      <c r="G21" s="11"/>
      <c r="H21" s="30"/>
      <c r="I21" s="12"/>
      <c r="J21" s="11"/>
      <c r="K21" s="11"/>
      <c r="L21" s="11"/>
      <c r="M21" s="12"/>
      <c r="N21" s="12"/>
      <c r="O21" s="12"/>
      <c r="P21" s="11"/>
    </row>
    <row r="22" spans="2:16">
      <c r="B2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2" s="2">
        <v>10</v>
      </c>
      <c r="D22" s="11"/>
      <c r="E22" s="11"/>
      <c r="F22" s="11"/>
      <c r="G22" s="11"/>
      <c r="H22" s="30"/>
      <c r="I22" s="12"/>
      <c r="J22" s="11"/>
      <c r="K22" s="11"/>
      <c r="L22" s="11"/>
      <c r="M22" s="12"/>
      <c r="N22" s="12"/>
      <c r="O22" s="12"/>
      <c r="P22" s="11"/>
    </row>
    <row r="23" spans="2:16">
      <c r="B2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3" s="2">
        <v>11</v>
      </c>
      <c r="D23" s="11"/>
      <c r="E23" s="11"/>
      <c r="F23" s="11"/>
      <c r="G23" s="11"/>
      <c r="H23" s="30"/>
      <c r="I23" s="12"/>
      <c r="J23" s="11"/>
      <c r="K23" s="11"/>
      <c r="L23" s="11"/>
      <c r="M23" s="12"/>
      <c r="N23" s="12"/>
      <c r="O23" s="12"/>
      <c r="P23" s="11"/>
    </row>
    <row r="24" spans="2:16">
      <c r="B2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4" s="2">
        <v>12</v>
      </c>
      <c r="D24" s="11"/>
      <c r="E24" s="11"/>
      <c r="F24" s="11"/>
      <c r="G24" s="11"/>
      <c r="H24" s="30"/>
      <c r="I24" s="12"/>
      <c r="J24" s="11"/>
      <c r="K24" s="11"/>
      <c r="L24" s="11"/>
      <c r="M24" s="12"/>
      <c r="N24" s="12"/>
      <c r="O24" s="12"/>
      <c r="P24" s="11"/>
    </row>
    <row r="25" spans="2:16">
      <c r="B2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5" s="2">
        <v>13</v>
      </c>
      <c r="D25" s="11"/>
      <c r="E25" s="11"/>
      <c r="F25" s="11"/>
      <c r="G25" s="11"/>
      <c r="H25" s="30"/>
      <c r="I25" s="12"/>
      <c r="J25" s="11"/>
      <c r="K25" s="11"/>
      <c r="L25" s="11"/>
      <c r="M25" s="12"/>
      <c r="N25" s="12"/>
      <c r="O25" s="12"/>
      <c r="P25" s="11"/>
    </row>
    <row r="26" spans="2:16">
      <c r="B2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6" s="2">
        <v>14</v>
      </c>
      <c r="D26" s="11"/>
      <c r="E26" s="11"/>
      <c r="F26" s="11"/>
      <c r="G26" s="11"/>
      <c r="H26" s="30"/>
      <c r="I26" s="12"/>
      <c r="J26" s="11"/>
      <c r="K26" s="11"/>
      <c r="L26" s="11"/>
      <c r="M26" s="12"/>
      <c r="N26" s="12"/>
      <c r="O26" s="12"/>
      <c r="P26" s="11"/>
    </row>
    <row r="27" spans="2:16">
      <c r="B2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7" s="2">
        <v>15</v>
      </c>
      <c r="D27" s="11"/>
      <c r="E27" s="11"/>
      <c r="F27" s="11"/>
      <c r="G27" s="11"/>
      <c r="H27" s="30"/>
      <c r="I27" s="12"/>
      <c r="J27" s="11"/>
      <c r="K27" s="11"/>
      <c r="L27" s="11"/>
      <c r="M27" s="12"/>
      <c r="N27" s="12"/>
      <c r="O27" s="12"/>
      <c r="P27" s="11"/>
    </row>
    <row r="28" spans="2:16">
      <c r="B2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8" s="2">
        <v>16</v>
      </c>
      <c r="D28" s="11"/>
      <c r="E28" s="11"/>
      <c r="F28" s="11"/>
      <c r="G28" s="11"/>
      <c r="H28" s="30"/>
      <c r="I28" s="12"/>
      <c r="J28" s="11"/>
      <c r="K28" s="11"/>
      <c r="L28" s="11"/>
      <c r="M28" s="12"/>
      <c r="N28" s="12"/>
      <c r="O28" s="12"/>
      <c r="P28" s="11"/>
    </row>
    <row r="29" spans="2:16">
      <c r="B2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29" s="2">
        <v>17</v>
      </c>
      <c r="D29" s="11"/>
      <c r="E29" s="11"/>
      <c r="F29" s="11"/>
      <c r="G29" s="11"/>
      <c r="H29" s="30"/>
      <c r="I29" s="12"/>
      <c r="J29" s="11"/>
      <c r="K29" s="11"/>
      <c r="L29" s="11"/>
      <c r="M29" s="12"/>
      <c r="N29" s="12"/>
      <c r="O29" s="12"/>
      <c r="P29" s="11"/>
    </row>
    <row r="30" spans="2:16">
      <c r="B3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0" s="2">
        <v>18</v>
      </c>
      <c r="D30" s="11"/>
      <c r="E30" s="11"/>
      <c r="F30" s="11"/>
      <c r="G30" s="11"/>
      <c r="H30" s="30"/>
      <c r="I30" s="12"/>
      <c r="J30" s="11"/>
      <c r="K30" s="11"/>
      <c r="L30" s="11"/>
      <c r="M30" s="12"/>
      <c r="N30" s="12"/>
      <c r="O30" s="12"/>
      <c r="P30" s="11"/>
    </row>
    <row r="31" spans="2:16">
      <c r="B3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1" s="2">
        <v>19</v>
      </c>
      <c r="D31" s="11"/>
      <c r="E31" s="11"/>
      <c r="F31" s="11"/>
      <c r="G31" s="11"/>
      <c r="H31" s="30"/>
      <c r="I31" s="12"/>
      <c r="J31" s="11"/>
      <c r="K31" s="11"/>
      <c r="L31" s="11"/>
      <c r="M31" s="12"/>
      <c r="N31" s="12"/>
      <c r="O31" s="12"/>
      <c r="P31" s="11"/>
    </row>
    <row r="32" spans="2:16">
      <c r="B3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2" s="2">
        <v>20</v>
      </c>
      <c r="D32" s="11"/>
      <c r="E32" s="11"/>
      <c r="F32" s="11"/>
      <c r="G32" s="11"/>
      <c r="H32" s="30"/>
      <c r="I32" s="12"/>
      <c r="J32" s="11"/>
      <c r="K32" s="11"/>
      <c r="L32" s="11"/>
      <c r="M32" s="12"/>
      <c r="N32" s="12"/>
      <c r="O32" s="12"/>
      <c r="P32" s="11"/>
    </row>
    <row r="33" spans="2:16">
      <c r="B3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3" s="2">
        <v>21</v>
      </c>
      <c r="D33" s="11"/>
      <c r="E33" s="11"/>
      <c r="F33" s="11"/>
      <c r="G33" s="11"/>
      <c r="H33" s="30"/>
      <c r="I33" s="12"/>
      <c r="J33" s="11"/>
      <c r="K33" s="11"/>
      <c r="L33" s="11"/>
      <c r="M33" s="12"/>
      <c r="N33" s="12"/>
      <c r="O33" s="12"/>
      <c r="P33" s="11"/>
    </row>
    <row r="34" spans="2:16">
      <c r="B3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4" s="2">
        <v>22</v>
      </c>
      <c r="D34" s="11"/>
      <c r="E34" s="11"/>
      <c r="F34" s="11"/>
      <c r="G34" s="11"/>
      <c r="H34" s="30"/>
      <c r="I34" s="12"/>
      <c r="J34" s="11"/>
      <c r="K34" s="11"/>
      <c r="L34" s="11"/>
      <c r="M34" s="12"/>
      <c r="N34" s="12"/>
      <c r="O34" s="12"/>
      <c r="P34" s="11"/>
    </row>
    <row r="35" spans="2:16">
      <c r="B3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5" s="2">
        <v>23</v>
      </c>
      <c r="D35" s="11"/>
      <c r="E35" s="11"/>
      <c r="F35" s="11"/>
      <c r="G35" s="11"/>
      <c r="H35" s="30"/>
      <c r="I35" s="12"/>
      <c r="J35" s="11"/>
      <c r="K35" s="11"/>
      <c r="L35" s="11"/>
      <c r="M35" s="12"/>
      <c r="N35" s="12"/>
      <c r="O35" s="12"/>
      <c r="P35" s="11"/>
    </row>
    <row r="36" spans="2:16">
      <c r="B3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6" s="2">
        <v>24</v>
      </c>
      <c r="D36" s="11"/>
      <c r="E36" s="11"/>
      <c r="F36" s="11"/>
      <c r="G36" s="11"/>
      <c r="H36" s="30"/>
      <c r="I36" s="12"/>
      <c r="J36" s="11"/>
      <c r="K36" s="11"/>
      <c r="L36" s="11"/>
      <c r="M36" s="12"/>
      <c r="N36" s="12"/>
      <c r="O36" s="12"/>
      <c r="P36" s="11"/>
    </row>
    <row r="37" spans="2:16">
      <c r="B3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7" s="2">
        <v>25</v>
      </c>
      <c r="D37" s="11"/>
      <c r="E37" s="11"/>
      <c r="F37" s="11"/>
      <c r="G37" s="11"/>
      <c r="H37" s="30"/>
      <c r="I37" s="12"/>
      <c r="J37" s="11"/>
      <c r="K37" s="11"/>
      <c r="L37" s="11"/>
      <c r="M37" s="12"/>
      <c r="N37" s="12"/>
      <c r="O37" s="12"/>
      <c r="P37" s="11"/>
    </row>
    <row r="38" spans="2:16">
      <c r="B3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8" s="2">
        <v>26</v>
      </c>
      <c r="D38" s="11"/>
      <c r="E38" s="11"/>
      <c r="F38" s="11"/>
      <c r="G38" s="11"/>
      <c r="H38" s="30"/>
      <c r="I38" s="12"/>
      <c r="J38" s="11"/>
      <c r="K38" s="11"/>
      <c r="L38" s="11"/>
      <c r="M38" s="12"/>
      <c r="N38" s="12"/>
      <c r="O38" s="12"/>
      <c r="P38" s="11"/>
    </row>
    <row r="39" spans="2:16">
      <c r="B3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39" s="2">
        <v>27</v>
      </c>
      <c r="D39" s="11"/>
      <c r="E39" s="11"/>
      <c r="F39" s="11"/>
      <c r="G39" s="11"/>
      <c r="H39" s="30"/>
      <c r="I39" s="12"/>
      <c r="J39" s="11"/>
      <c r="K39" s="11"/>
      <c r="L39" s="11"/>
      <c r="M39" s="12"/>
      <c r="N39" s="12"/>
      <c r="O39" s="12"/>
      <c r="P39" s="11"/>
    </row>
    <row r="40" spans="2:16">
      <c r="B4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0" s="2">
        <v>28</v>
      </c>
      <c r="D40" s="11"/>
      <c r="E40" s="11"/>
      <c r="F40" s="11"/>
      <c r="G40" s="11"/>
      <c r="H40" s="30"/>
      <c r="I40" s="12"/>
      <c r="J40" s="11"/>
      <c r="K40" s="11"/>
      <c r="L40" s="11"/>
      <c r="M40" s="12"/>
      <c r="N40" s="12"/>
      <c r="O40" s="12"/>
      <c r="P40" s="11"/>
    </row>
    <row r="41" spans="2:16">
      <c r="B4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1" s="2">
        <v>29</v>
      </c>
      <c r="D41" s="11"/>
      <c r="E41" s="11"/>
      <c r="F41" s="11"/>
      <c r="G41" s="11"/>
      <c r="H41" s="30"/>
      <c r="I41" s="12"/>
      <c r="J41" s="11"/>
      <c r="K41" s="11"/>
      <c r="L41" s="11"/>
      <c r="M41" s="12"/>
      <c r="N41" s="12"/>
      <c r="O41" s="12"/>
      <c r="P41" s="11"/>
    </row>
    <row r="42" spans="2:16">
      <c r="B4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2" s="2">
        <v>30</v>
      </c>
      <c r="D42" s="11"/>
      <c r="E42" s="11"/>
      <c r="F42" s="11"/>
      <c r="G42" s="11"/>
      <c r="H42" s="30"/>
      <c r="I42" s="12"/>
      <c r="J42" s="11"/>
      <c r="K42" s="11"/>
      <c r="L42" s="11"/>
      <c r="M42" s="12"/>
      <c r="N42" s="12"/>
      <c r="O42" s="12"/>
      <c r="P42" s="11"/>
    </row>
    <row r="43" spans="2:16">
      <c r="B4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3" s="2">
        <v>31</v>
      </c>
      <c r="D43" s="11"/>
      <c r="E43" s="11"/>
      <c r="F43" s="11"/>
      <c r="G43" s="11"/>
      <c r="H43" s="30"/>
      <c r="I43" s="12"/>
      <c r="J43" s="11"/>
      <c r="K43" s="11"/>
      <c r="L43" s="11"/>
      <c r="M43" s="12"/>
      <c r="N43" s="12"/>
      <c r="O43" s="12"/>
      <c r="P43" s="11"/>
    </row>
    <row r="44" spans="2:16">
      <c r="B4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4" s="2">
        <v>32</v>
      </c>
      <c r="D44" s="11"/>
      <c r="E44" s="11"/>
      <c r="F44" s="11"/>
      <c r="G44" s="11"/>
      <c r="H44" s="30"/>
      <c r="I44" s="12"/>
      <c r="J44" s="11"/>
      <c r="K44" s="11"/>
      <c r="L44" s="11"/>
      <c r="M44" s="12"/>
      <c r="N44" s="12"/>
      <c r="O44" s="12"/>
      <c r="P44" s="11"/>
    </row>
    <row r="45" spans="2:16">
      <c r="B4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5" s="2">
        <v>33</v>
      </c>
      <c r="D45" s="11"/>
      <c r="E45" s="11"/>
      <c r="F45" s="11"/>
      <c r="G45" s="11"/>
      <c r="H45" s="30"/>
      <c r="I45" s="12"/>
      <c r="J45" s="11"/>
      <c r="K45" s="11"/>
      <c r="L45" s="11"/>
      <c r="M45" s="12"/>
      <c r="N45" s="12"/>
      <c r="O45" s="12"/>
      <c r="P45" s="11"/>
    </row>
    <row r="46" spans="2:16">
      <c r="B4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6" s="2">
        <v>34</v>
      </c>
      <c r="D46" s="11"/>
      <c r="E46" s="11"/>
      <c r="F46" s="11"/>
      <c r="G46" s="11"/>
      <c r="H46" s="30"/>
      <c r="I46" s="12"/>
      <c r="J46" s="11"/>
      <c r="K46" s="11"/>
      <c r="L46" s="11"/>
      <c r="M46" s="12"/>
      <c r="N46" s="12"/>
      <c r="O46" s="12"/>
      <c r="P46" s="11"/>
    </row>
    <row r="47" spans="2:16">
      <c r="B4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7" s="2">
        <v>35</v>
      </c>
      <c r="D47" s="11"/>
      <c r="E47" s="11"/>
      <c r="F47" s="11"/>
      <c r="G47" s="11"/>
      <c r="H47" s="30"/>
      <c r="I47" s="12"/>
      <c r="J47" s="11"/>
      <c r="K47" s="11"/>
      <c r="L47" s="11"/>
      <c r="M47" s="12"/>
      <c r="N47" s="12"/>
      <c r="O47" s="12"/>
      <c r="P47" s="11"/>
    </row>
    <row r="48" spans="2:16">
      <c r="B4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8" s="2">
        <v>36</v>
      </c>
      <c r="D48" s="11"/>
      <c r="E48" s="11"/>
      <c r="F48" s="11"/>
      <c r="G48" s="11"/>
      <c r="H48" s="30"/>
      <c r="I48" s="12"/>
      <c r="J48" s="11"/>
      <c r="K48" s="11"/>
      <c r="L48" s="11"/>
      <c r="M48" s="12"/>
      <c r="N48" s="12"/>
      <c r="O48" s="12"/>
      <c r="P48" s="11"/>
    </row>
    <row r="49" spans="2:16">
      <c r="B4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49" s="2">
        <v>37</v>
      </c>
      <c r="D49" s="11"/>
      <c r="E49" s="11"/>
      <c r="F49" s="11"/>
      <c r="G49" s="11"/>
      <c r="H49" s="30"/>
      <c r="I49" s="12"/>
      <c r="J49" s="11"/>
      <c r="K49" s="11"/>
      <c r="L49" s="11"/>
      <c r="M49" s="12"/>
      <c r="N49" s="12"/>
      <c r="O49" s="12"/>
      <c r="P49" s="11"/>
    </row>
    <row r="50" spans="2:16">
      <c r="B5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0" s="2">
        <v>38</v>
      </c>
      <c r="D50" s="11"/>
      <c r="E50" s="11"/>
      <c r="F50" s="11"/>
      <c r="G50" s="11"/>
      <c r="H50" s="30"/>
      <c r="I50" s="12"/>
      <c r="J50" s="11"/>
      <c r="K50" s="11"/>
      <c r="L50" s="11"/>
      <c r="M50" s="12"/>
      <c r="N50" s="12"/>
      <c r="O50" s="12"/>
      <c r="P50" s="11"/>
    </row>
    <row r="51" spans="2:16">
      <c r="B5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1" s="2">
        <v>39</v>
      </c>
      <c r="D51" s="11"/>
      <c r="E51" s="11"/>
      <c r="F51" s="11"/>
      <c r="G51" s="11"/>
      <c r="H51" s="30"/>
      <c r="I51" s="12"/>
      <c r="J51" s="11"/>
      <c r="K51" s="11"/>
      <c r="L51" s="11"/>
      <c r="M51" s="12"/>
      <c r="N51" s="12"/>
      <c r="O51" s="12"/>
      <c r="P51" s="11"/>
    </row>
    <row r="52" spans="2:16">
      <c r="B5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2" s="2">
        <v>40</v>
      </c>
      <c r="D52" s="11"/>
      <c r="E52" s="11"/>
      <c r="F52" s="11"/>
      <c r="G52" s="11"/>
      <c r="H52" s="30"/>
      <c r="I52" s="12"/>
      <c r="J52" s="11"/>
      <c r="K52" s="11"/>
      <c r="L52" s="11"/>
      <c r="M52" s="12"/>
      <c r="N52" s="12"/>
      <c r="O52" s="12"/>
      <c r="P52" s="11"/>
    </row>
    <row r="53" spans="2:16">
      <c r="B53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3" s="2">
        <v>41</v>
      </c>
      <c r="D53" s="11"/>
      <c r="E53" s="11"/>
      <c r="F53" s="11"/>
      <c r="G53" s="11"/>
      <c r="H53" s="30"/>
      <c r="I53" s="12"/>
      <c r="J53" s="11"/>
      <c r="K53" s="11"/>
      <c r="L53" s="11"/>
      <c r="M53" s="12"/>
      <c r="N53" s="12"/>
      <c r="O53" s="12"/>
      <c r="P53" s="11"/>
    </row>
    <row r="54" spans="2:16">
      <c r="B54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4" s="2">
        <v>42</v>
      </c>
      <c r="D54" s="11"/>
      <c r="E54" s="11"/>
      <c r="F54" s="11"/>
      <c r="G54" s="11"/>
      <c r="H54" s="30"/>
      <c r="I54" s="12"/>
      <c r="J54" s="11"/>
      <c r="K54" s="11"/>
      <c r="L54" s="11"/>
      <c r="M54" s="12"/>
      <c r="N54" s="12"/>
      <c r="O54" s="12"/>
      <c r="P54" s="11"/>
    </row>
    <row r="55" spans="2:16">
      <c r="B55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5" s="2">
        <v>43</v>
      </c>
      <c r="D55" s="11"/>
      <c r="E55" s="11"/>
      <c r="F55" s="11"/>
      <c r="G55" s="11"/>
      <c r="H55" s="30"/>
      <c r="I55" s="12"/>
      <c r="J55" s="11"/>
      <c r="K55" s="11"/>
      <c r="L55" s="11"/>
      <c r="M55" s="12"/>
      <c r="N55" s="12"/>
      <c r="O55" s="12"/>
      <c r="P55" s="11"/>
    </row>
    <row r="56" spans="2:16">
      <c r="B56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6" s="2">
        <v>44</v>
      </c>
      <c r="D56" s="11"/>
      <c r="E56" s="11"/>
      <c r="F56" s="11"/>
      <c r="G56" s="11"/>
      <c r="H56" s="30"/>
      <c r="I56" s="12"/>
      <c r="J56" s="11"/>
      <c r="K56" s="11"/>
      <c r="L56" s="11"/>
      <c r="M56" s="12"/>
      <c r="N56" s="12"/>
      <c r="O56" s="12"/>
      <c r="P56" s="11"/>
    </row>
    <row r="57" spans="2:16">
      <c r="B57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7" s="2">
        <v>45</v>
      </c>
      <c r="D57" s="11"/>
      <c r="E57" s="11"/>
      <c r="F57" s="11"/>
      <c r="G57" s="11"/>
      <c r="H57" s="30"/>
      <c r="I57" s="12"/>
      <c r="J57" s="11"/>
      <c r="K57" s="11"/>
      <c r="L57" s="11"/>
      <c r="M57" s="12"/>
      <c r="N57" s="12"/>
      <c r="O57" s="12"/>
      <c r="P57" s="11"/>
    </row>
    <row r="58" spans="2:16">
      <c r="B58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8" s="2">
        <v>46</v>
      </c>
      <c r="D58" s="11"/>
      <c r="E58" s="11"/>
      <c r="F58" s="11"/>
      <c r="G58" s="11"/>
      <c r="H58" s="30"/>
      <c r="I58" s="12"/>
      <c r="J58" s="11"/>
      <c r="K58" s="11"/>
      <c r="L58" s="11"/>
      <c r="M58" s="12"/>
      <c r="N58" s="12"/>
      <c r="O58" s="12"/>
      <c r="P58" s="11"/>
    </row>
    <row r="59" spans="2:16">
      <c r="B59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59" s="2">
        <v>47</v>
      </c>
      <c r="D59" s="11"/>
      <c r="E59" s="11"/>
      <c r="F59" s="11"/>
      <c r="G59" s="11"/>
      <c r="H59" s="30"/>
      <c r="I59" s="12"/>
      <c r="J59" s="11"/>
      <c r="K59" s="11"/>
      <c r="L59" s="11"/>
      <c r="M59" s="12"/>
      <c r="N59" s="12"/>
      <c r="O59" s="12"/>
      <c r="P59" s="11"/>
    </row>
    <row r="60" spans="2:16">
      <c r="B60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0" s="2">
        <v>48</v>
      </c>
      <c r="D60" s="11"/>
      <c r="E60" s="11"/>
      <c r="F60" s="11"/>
      <c r="G60" s="11"/>
      <c r="H60" s="30"/>
      <c r="I60" s="12"/>
      <c r="J60" s="11"/>
      <c r="K60" s="11"/>
      <c r="L60" s="11"/>
      <c r="M60" s="12"/>
      <c r="N60" s="12"/>
      <c r="O60" s="12"/>
      <c r="P60" s="11"/>
    </row>
    <row r="61" spans="2:16">
      <c r="B61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1" s="2">
        <v>49</v>
      </c>
      <c r="D61" s="11"/>
      <c r="E61" s="11"/>
      <c r="F61" s="11"/>
      <c r="G61" s="11"/>
      <c r="H61" s="30"/>
      <c r="I61" s="12"/>
      <c r="J61" s="11"/>
      <c r="K61" s="11"/>
      <c r="L61" s="11"/>
      <c r="M61" s="12"/>
      <c r="N61" s="12"/>
      <c r="O61" s="12"/>
      <c r="P61" s="11"/>
    </row>
    <row r="62" spans="2:16">
      <c r="B62" s="2" t="str">
        <f>IF(FORM_GEN[[#This Row],[Title]]="","B",IF(OR(FORM_GEN[[#This Row],[LAST NAME]]="",FORM_GEN[[#This Row],[FIRST NAME]]="",FORM_GEN[[#This Row],[Function]]="",FORM_GEN[[#This Row],[Date of Birth DD/MM/AAAA]]="",FORM_GEN[[#This Row],[Passport number]]="",FORM_GEN[[#This Row],[Do you have the European Digital COVID Certificate ?]]="",FORM_GEN[[#This Row],[Exit Test]]="",FORM_GEN[[#This Row],[Arrival date]]="",FORM_GEN[[#This Row],[Departure date]]=""),"O",IF(AND(FORM_GEN[[#This Row],[Function]]="Competitor",FORM_GEN[[#This Row],[Weight Category]]=""),"O",IF(AND(FORM_GEN[[#This Row],[Exit Test]]="Yes",FORM_GEN[[#This Row],[If you need Exit Test, which day ?]]=""),"O",IF(FORM_GEN[[#This Row],[If you need Exit Test, which day ?]]&gt;=FORM_GEN[[#This Row],[Departure date]],"R","G")))))</f>
        <v>B</v>
      </c>
      <c r="C62" s="2">
        <v>50</v>
      </c>
      <c r="D62" s="11"/>
      <c r="E62" s="11"/>
      <c r="F62" s="11"/>
      <c r="G62" s="11"/>
      <c r="H62" s="30"/>
      <c r="I62" s="12"/>
      <c r="J62" s="11"/>
      <c r="K62" s="11"/>
      <c r="L62" s="11"/>
      <c r="M62" s="12"/>
      <c r="N62" s="12"/>
      <c r="O62" s="12"/>
      <c r="P62" s="11"/>
    </row>
  </sheetData>
  <sheetProtection algorithmName="SHA-512" hashValue="LIfGqeIPfNFKrpIoP2qNKiPvKgago6twsmzQ9seVq2LUdnIQwQIRbncuBrl8sz4keboNcuURb5+Ne9EWnBYOSg==" saltValue="visRTxT9LWcJ4QujjEb87Q==" spinCount="100000" sheet="1" objects="1" scenarios="1"/>
  <mergeCells count="2">
    <mergeCell ref="B7:G10"/>
    <mergeCell ref="A1:P5"/>
  </mergeCells>
  <conditionalFormatting sqref="B13:B62">
    <cfRule type="containsText" dxfId="176" priority="6" operator="containsText" text="G">
      <formula>NOT(ISERROR(SEARCH("G",B13)))</formula>
    </cfRule>
    <cfRule type="containsText" dxfId="175" priority="7" operator="containsText" text="O">
      <formula>NOT(ISERROR(SEARCH("O",B13)))</formula>
    </cfRule>
    <cfRule type="containsText" dxfId="174" priority="8" operator="containsText" text="R">
      <formula>NOT(ISERROR(SEARCH("R",B13)))</formula>
    </cfRule>
    <cfRule type="containsText" dxfId="173" priority="9" operator="containsText" text="B">
      <formula>NOT(ISERROR(SEARCH("B",B13)))</formula>
    </cfRule>
  </conditionalFormatting>
  <conditionalFormatting sqref="M13:M62">
    <cfRule type="expression" dxfId="172" priority="5">
      <formula>$L13="No"</formula>
    </cfRule>
  </conditionalFormatting>
  <conditionalFormatting sqref="M13:M62">
    <cfRule type="expression" dxfId="171" priority="4">
      <formula>IF($O13="",0,IF($M13&gt;=$O13,1,0))=1</formula>
    </cfRule>
  </conditionalFormatting>
  <conditionalFormatting sqref="H13">
    <cfRule type="expression" dxfId="170" priority="1">
      <formula>IF($G13="Competitor",0,IF(ISTEXT($G13),1,0))=1</formula>
    </cfRule>
  </conditionalFormatting>
  <dataValidations count="1">
    <dataValidation type="list" allowBlank="1" showInputMessage="1" showErrorMessage="1" sqref="K13:K62" xr:uid="{6496D7CC-4D69-F246-A72F-2B6AFAE2AA8B}">
      <formula1>"Yes,No"</formula1>
    </dataValidation>
  </dataValidations>
  <pageMargins left="0.25" right="0.25" top="0.75" bottom="0.75" header="0.3" footer="0.3"/>
  <pageSetup paperSize="9" scale="49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FC93500-3B2B-4F47-8524-F6B575565EB8}">
          <x14:formula1>
            <xm:f>SET!$E$2:$E$3</xm:f>
          </x14:formula1>
          <xm:sqref>D13:D62</xm:sqref>
        </x14:dataValidation>
        <x14:dataValidation type="list" allowBlank="1" showInputMessage="1" showErrorMessage="1" xr:uid="{73485260-3146-6749-9C30-03D3A80D475B}">
          <x14:formula1>
            <xm:f>SET!$G$2:$G$9</xm:f>
          </x14:formula1>
          <xm:sqref>G13:G62</xm:sqref>
        </x14:dataValidation>
        <x14:dataValidation type="list" allowBlank="1" showInputMessage="1" showErrorMessage="1" xr:uid="{BC13F1D6-0690-5749-840E-0659CC9B9683}">
          <x14:formula1>
            <xm:f>SET!$O$2:$O$5</xm:f>
          </x14:formula1>
          <xm:sqref>M13:M62</xm:sqref>
        </x14:dataValidation>
        <x14:dataValidation type="list" allowBlank="1" showInputMessage="1" showErrorMessage="1" xr:uid="{4EA0BED4-DBB6-3E49-9E78-392435902C24}">
          <x14:formula1>
            <xm:f>SET!$K$2:$K$4</xm:f>
          </x14:formula1>
          <xm:sqref>N13:N62</xm:sqref>
        </x14:dataValidation>
        <x14:dataValidation type="list" allowBlank="1" showInputMessage="1" showErrorMessage="1" xr:uid="{2AE77C89-8984-4D4C-ACD9-34DC3B3BBC4C}">
          <x14:formula1>
            <xm:f>SET!$Y$2:$Y$4</xm:f>
          </x14:formula1>
          <xm:sqref>L13:L62</xm:sqref>
        </x14:dataValidation>
        <x14:dataValidation type="list" allowBlank="1" showInputMessage="1" showErrorMessage="1" xr:uid="{7AC960E4-DF76-E44D-9F23-AE741D102A3B}">
          <x14:formula1>
            <xm:f>SET!$M$2:$M$7</xm:f>
          </x14:formula1>
          <xm:sqref>O13:O62</xm:sqref>
        </x14:dataValidation>
        <x14:dataValidation type="list" allowBlank="1" showInputMessage="1" showErrorMessage="1" xr:uid="{7F7646B7-565B-8E4C-9823-D2D1B340FD4B}">
          <x14:formula1>
            <xm:f>SET!$I$2:$I$17</xm:f>
          </x14:formula1>
          <xm:sqref>H13:H62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3BFE-1C3C-FA42-B4C8-A1A319407582}">
  <sheetPr codeName="Feuil4">
    <pageSetUpPr fitToPage="1"/>
  </sheetPr>
  <dimension ref="A1:AS65"/>
  <sheetViews>
    <sheetView showGridLines="0" zoomScale="50" workbookViewId="0">
      <pane xSplit="8" ySplit="12" topLeftCell="K13" activePane="bottomRight" state="frozen"/>
      <selection pane="topRight" activeCell="I1" sqref="I1"/>
      <selection pane="bottomLeft" activeCell="A13" sqref="A13"/>
      <selection pane="bottomRight" activeCell="K8" sqref="K8"/>
    </sheetView>
  </sheetViews>
  <sheetFormatPr baseColWidth="10" defaultRowHeight="15.6"/>
  <cols>
    <col min="1" max="1" width="2.69921875" customWidth="1"/>
    <col min="5" max="5" width="13.19921875" customWidth="1"/>
    <col min="6" max="6" width="12.296875" customWidth="1"/>
    <col min="7" max="7" width="15.796875" bestFit="1" customWidth="1"/>
    <col min="8" max="8" width="18.69921875" bestFit="1" customWidth="1"/>
    <col min="9" max="9" width="30.296875" bestFit="1" customWidth="1"/>
    <col min="10" max="12" width="16.296875" customWidth="1"/>
    <col min="13" max="24" width="16.296875" style="43" customWidth="1"/>
    <col min="25" max="25" width="40.69921875" customWidth="1"/>
    <col min="26" max="26" width="37.19921875" hidden="1" customWidth="1"/>
    <col min="27" max="27" width="19.69921875" hidden="1" customWidth="1"/>
    <col min="28" max="28" width="10.796875" hidden="1" customWidth="1"/>
    <col min="29" max="33" width="11.69921875" hidden="1" customWidth="1"/>
    <col min="34" max="34" width="10.796875" hidden="1" customWidth="1"/>
    <col min="35" max="39" width="11.796875" hidden="1" customWidth="1"/>
    <col min="40" max="40" width="10.796875" hidden="1" customWidth="1"/>
    <col min="41" max="45" width="11.69921875" hidden="1" customWidth="1"/>
    <col min="46" max="55" width="10.796875" customWidth="1"/>
  </cols>
  <sheetData>
    <row r="1" spans="1:45" ht="16.05" customHeight="1">
      <c r="A1" s="83" t="s">
        <v>633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44"/>
      <c r="AC1" s="44"/>
      <c r="AD1" s="44"/>
    </row>
    <row r="2" spans="1:45" ht="16.0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44"/>
      <c r="AC2" s="44"/>
      <c r="AD2" s="44"/>
    </row>
    <row r="3" spans="1:45" ht="40.049999999999997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44"/>
      <c r="AC3" s="44"/>
      <c r="AD3" s="44"/>
    </row>
    <row r="4" spans="1:45" ht="16.0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44"/>
      <c r="AC4" s="44"/>
      <c r="AD4" s="44"/>
    </row>
    <row r="5" spans="1:45" ht="16.0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44"/>
      <c r="AC5" s="44"/>
      <c r="AD5" s="44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5" ht="16.05" customHeight="1">
      <c r="B7" s="76" t="s">
        <v>472</v>
      </c>
      <c r="C7" s="76"/>
      <c r="D7" s="76"/>
      <c r="E7" s="76"/>
      <c r="F7" s="76"/>
      <c r="G7" s="76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45">
      <c r="B8" s="76"/>
      <c r="C8" s="76"/>
      <c r="D8" s="76"/>
      <c r="E8" s="76"/>
      <c r="F8" s="76"/>
      <c r="G8" s="76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pans="1:45">
      <c r="B9" s="76"/>
      <c r="C9" s="76"/>
      <c r="D9" s="76"/>
      <c r="E9" s="76"/>
      <c r="F9" s="76"/>
      <c r="G9" s="76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</row>
    <row r="10" spans="1:45">
      <c r="B10" s="76"/>
      <c r="C10" s="76"/>
      <c r="D10" s="76"/>
      <c r="E10" s="76"/>
      <c r="F10" s="76"/>
      <c r="G10" s="76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1:45">
      <c r="J11" s="81">
        <v>44685</v>
      </c>
      <c r="K11" s="81"/>
      <c r="L11" s="82"/>
      <c r="M11" s="84">
        <v>44686</v>
      </c>
      <c r="N11" s="81"/>
      <c r="O11" s="82"/>
      <c r="P11" s="84">
        <v>44687</v>
      </c>
      <c r="Q11" s="81"/>
      <c r="R11" s="82"/>
      <c r="S11" s="84">
        <v>44688</v>
      </c>
      <c r="T11" s="81"/>
      <c r="U11" s="82"/>
      <c r="V11" s="81">
        <v>44689</v>
      </c>
      <c r="W11" s="81"/>
      <c r="X11" s="82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</row>
    <row r="12" spans="1:45" ht="54" customHeight="1">
      <c r="B12" s="10" t="s">
        <v>417</v>
      </c>
      <c r="C12" s="10" t="s">
        <v>419</v>
      </c>
      <c r="D12" s="10" t="s">
        <v>420</v>
      </c>
      <c r="E12" s="10" t="s">
        <v>421</v>
      </c>
      <c r="F12" s="10" t="s">
        <v>422</v>
      </c>
      <c r="G12" s="10" t="s">
        <v>435</v>
      </c>
      <c r="H12" s="10" t="s">
        <v>436</v>
      </c>
      <c r="I12" s="13" t="s">
        <v>465</v>
      </c>
      <c r="J12" s="55" t="s">
        <v>588</v>
      </c>
      <c r="K12" s="55" t="s">
        <v>589</v>
      </c>
      <c r="L12" s="56" t="s">
        <v>590</v>
      </c>
      <c r="M12" s="62" t="s">
        <v>591</v>
      </c>
      <c r="N12" s="60" t="s">
        <v>592</v>
      </c>
      <c r="O12" s="61" t="s">
        <v>593</v>
      </c>
      <c r="P12" s="62" t="s">
        <v>594</v>
      </c>
      <c r="Q12" s="60" t="s">
        <v>595</v>
      </c>
      <c r="R12" s="61" t="s">
        <v>596</v>
      </c>
      <c r="S12" s="62" t="s">
        <v>597</v>
      </c>
      <c r="T12" s="60" t="s">
        <v>598</v>
      </c>
      <c r="U12" s="61" t="s">
        <v>599</v>
      </c>
      <c r="V12" s="54" t="s">
        <v>600</v>
      </c>
      <c r="W12" s="54" t="s">
        <v>601</v>
      </c>
      <c r="X12" s="54" t="s">
        <v>602</v>
      </c>
      <c r="Y12" s="10" t="s">
        <v>535</v>
      </c>
      <c r="Z12" s="10" t="s">
        <v>463</v>
      </c>
      <c r="AA12" s="10" t="s">
        <v>464</v>
      </c>
      <c r="AB12" s="16"/>
      <c r="AC12" s="48">
        <v>44685</v>
      </c>
      <c r="AD12" s="48">
        <v>44686</v>
      </c>
      <c r="AE12" s="48">
        <v>44687</v>
      </c>
      <c r="AF12" s="48">
        <v>44688</v>
      </c>
      <c r="AG12" s="48">
        <v>44689</v>
      </c>
      <c r="AH12" s="49"/>
      <c r="AI12" s="48">
        <v>44685</v>
      </c>
      <c r="AJ12" s="48">
        <v>44686</v>
      </c>
      <c r="AK12" s="48">
        <v>44687</v>
      </c>
      <c r="AL12" s="48">
        <v>44688</v>
      </c>
      <c r="AM12" s="48">
        <v>44689</v>
      </c>
      <c r="AN12" s="41"/>
      <c r="AO12" s="48">
        <v>44685</v>
      </c>
      <c r="AP12" s="48">
        <v>44686</v>
      </c>
      <c r="AQ12" s="48">
        <v>44687</v>
      </c>
      <c r="AR12" s="48">
        <v>44688</v>
      </c>
      <c r="AS12" s="48">
        <v>44689</v>
      </c>
    </row>
    <row r="13" spans="1:45">
      <c r="B13" s="2" t="str">
        <f>IF(FORM_COMP[[#This Row],[Title]]="","",IF(OR(FORM_COMP[[#This Row],[Hotel]]=""),"O",IF(COUNTIF(AI13:AM13,"ND")&gt;0.5,"R",IF(COUNTIF(AO13:AS13,"R")=0,"G","R"))))</f>
        <v/>
      </c>
      <c r="C13" s="2">
        <v>1</v>
      </c>
      <c r="D13" s="14" t="str">
        <f>IF(FORM_GEN[[#This Row],[Title]]="","",FORM_GEN[[#This Row],[Title]])</f>
        <v/>
      </c>
      <c r="E13" s="14" t="str">
        <f>IF(FORM_GEN[[#This Row],[LAST NAME]]="","",FORM_GEN[[#This Row],[LAST NAME]])</f>
        <v/>
      </c>
      <c r="F13" s="14" t="str">
        <f>IF(FORM_GEN[[#This Row],[FIRST NAME]]="","",FORM_GEN[[#This Row],[FIRST NAME]])</f>
        <v/>
      </c>
      <c r="G13" s="15" t="str">
        <f>IF(FORM_GEN[[#This Row],[Arrival date]]="","",FORM_GEN[[#This Row],[Arrival date]])</f>
        <v/>
      </c>
      <c r="H13" s="15" t="str">
        <f>IF(FORM_GEN[[#This Row],[Departure date]]="","",FORM_GEN[[#This Row],[Departure date]])</f>
        <v/>
      </c>
      <c r="I13" s="12"/>
      <c r="J13" s="58"/>
      <c r="K13" s="57"/>
      <c r="L13" s="59"/>
      <c r="M13" s="17"/>
      <c r="N13" s="17"/>
      <c r="O13" s="17"/>
      <c r="P13" s="63"/>
      <c r="Q13" s="64"/>
      <c r="R13" s="65"/>
      <c r="S13" s="17"/>
      <c r="T13" s="17"/>
      <c r="U13" s="17"/>
      <c r="V13" s="63"/>
      <c r="W13" s="64"/>
      <c r="X13" s="64"/>
      <c r="Y13" s="12"/>
      <c r="Z13" s="12"/>
      <c r="AA13" s="12"/>
      <c r="AB13" s="16"/>
      <c r="AC13" s="49" t="str">
        <f>IF(FORM_COMP[[#This Row],[Arrival date]]="","",IF(AND(FORM_COMP[[#This Row],[Arrival date]]&lt;=DATE(2022,5,4),FORM_COMP[[#This Row],[Departure date]]&gt;DATE(2022,5,4)),"YES","NO"))</f>
        <v/>
      </c>
      <c r="AD13" s="49" t="str">
        <f>IF(FORM_COMP[[#This Row],[Arrival date]]="","",IF(AND(FORM_COMP[[#This Row],[Arrival date]]&lt;=DATE(2022,5,5),FORM_COMP[[#This Row],[Departure date]]&gt;DATE(2022,5,5)),"YES","NO"))</f>
        <v/>
      </c>
      <c r="AE13" s="49" t="str">
        <f>IF(FORM_COMP[[#This Row],[Arrival date]]="","",IF(AND(FORM_COMP[[#This Row],[Arrival date]]&lt;=DATE(2022,5,6),FORM_COMP[[#This Row],[Departure date]]&gt;DATE(2022,5,6)),"YES","NO"))</f>
        <v/>
      </c>
      <c r="AF13" s="49" t="str">
        <f>IF(FORM_COMP[[#This Row],[Arrival date]]="","",IF(AND(FORM_COMP[[#This Row],[Arrival date]]&lt;=DATE(2022,5,7),FORM_COMP[[#This Row],[Departure date]]&gt;DATE(2022,5,7)),"YES","NO"))</f>
        <v/>
      </c>
      <c r="AG13" s="49" t="str">
        <f>IF(FORM_COMP[[#This Row],[Arrival date]]="","",IF(AND(FORM_COMP[[#This Row],[Arrival date]]&lt;=DATE(2022,5,8),FORM_COMP[[#This Row],[Departure date]]&gt;DATE(2022,5,8)),"YES","NO"))</f>
        <v/>
      </c>
      <c r="AH13" s="49"/>
      <c r="AI13" s="49" t="str">
        <f>IF(FORM_COMP[[#This Row],[Room (04/05)]]="","",IFERROR(VLOOKUP(CONCATENATE(FORM_COMP[[#This Row],[Hotel]],".",FORM_COMP[[#This Row],[Room (04/05)]]),SET!$AK$2:$AL$18,2,FALSE),"ND"))</f>
        <v/>
      </c>
      <c r="AJ13" s="49" t="str">
        <f>IF(FORM_COMP[[#This Row],[Room (05/05)]]="","",IFERROR(VLOOKUP(CONCATENATE(FORM_COMP[[#This Row],[Hotel]],".",FORM_COMP[[#This Row],[Room (05/05)]]),SET!$AK$2:$AL$18,2,FALSE),"ND"))</f>
        <v/>
      </c>
      <c r="AK13" s="49" t="str">
        <f>IF(FORM_COMP[[#This Row],[Room (06/05)]]="","",IFERROR(VLOOKUP(CONCATENATE(FORM_COMP[[#This Row],[Hotel]],".",FORM_COMP[[#This Row],[Room (06/05)]]),SET!$AK$2:$AL$18,2,FALSE),"ND"))</f>
        <v/>
      </c>
      <c r="AL13" s="49" t="str">
        <f>IF(FORM_COMP[[#This Row],[Room (07/05)]]="","",IFERROR(VLOOKUP(CONCATENATE(FORM_COMP[[#This Row],[Hotel]],".",FORM_COMP[[#This Row],[Room (07/05)]]),SET!$AK$2:$AL$18,2,FALSE),"ND"))</f>
        <v/>
      </c>
      <c r="AM13" s="49" t="str">
        <f>IF(FORM_COMP[[#This Row],[Room (08/05)]]="","",IFERROR(VLOOKUP(CONCATENATE(FORM_COMP[[#This Row],[Hotel]],".",FORM_COMP[[#This Row],[Room (08/05)]]),SET!$AK$2:$AL$18,2,FALSE),"ND"))</f>
        <v/>
      </c>
      <c r="AN13" s="41"/>
      <c r="AO13" s="41" t="str">
        <f>IF(FORM_COMP[[#This Row],[Arrival date]]="","",IF(AND(FORM_COMP[[#This Row],[Room (04/05)]]="",AC13="Yes"),"R","OK"))</f>
        <v/>
      </c>
      <c r="AP13" t="str">
        <f>IF(FORM_COMP[[#This Row],[Arrival date]]="","",IF(AND(FORM_COMP[[#This Row],[Room (05/05)]]="",AD13="Yes"),"R","OK"))</f>
        <v/>
      </c>
      <c r="AQ13" t="str">
        <f>IF(FORM_COMP[[#This Row],[Arrival date]]="","",IF(AND(FORM_COMP[[#This Row],[Room (06/05)]]="",AE13="Yes"),"R","OK"))</f>
        <v/>
      </c>
      <c r="AR13" t="str">
        <f>IF(FORM_COMP[[#This Row],[Arrival date]]="","",IF(AND(FORM_COMP[[#This Row],[Room (07/05)]]="",AF13="Yes"),"R","OK"))</f>
        <v/>
      </c>
      <c r="AS13" t="str">
        <f>IF(FORM_COMP[[#This Row],[Arrival date]]="","",IF(AND(FORM_COMP[[#This Row],[Room (08/05)]]="",AG13="Yes"),"R","OK"))</f>
        <v/>
      </c>
    </row>
    <row r="14" spans="1:45">
      <c r="B14" s="2" t="str">
        <f>IF(FORM_COMP[[#This Row],[Title]]="","",IF(OR(FORM_COMP[[#This Row],[Hotel]]=""),"O",IF(COUNTIF(AI14:AM14,"ND")&gt;0.5,"R",IF(COUNTIF(AO14:AS14,"R")=0,"G","R"))))</f>
        <v/>
      </c>
      <c r="C14" s="2">
        <v>2</v>
      </c>
      <c r="D14" s="14" t="str">
        <f>IF(FORM_GEN[[#This Row],[Title]]="","",FORM_GEN[[#This Row],[Title]])</f>
        <v/>
      </c>
      <c r="E14" s="14" t="str">
        <f>IF(FORM_GEN[[#This Row],[LAST NAME]]="","",FORM_GEN[[#This Row],[LAST NAME]])</f>
        <v/>
      </c>
      <c r="F14" s="14" t="str">
        <f>IF(FORM_GEN[[#This Row],[FIRST NAME]]="","",FORM_GEN[[#This Row],[FIRST NAME]])</f>
        <v/>
      </c>
      <c r="G14" s="15" t="str">
        <f>IF(FORM_GEN[[#This Row],[Arrival date]]="","",FORM_GEN[[#This Row],[Arrival date]])</f>
        <v/>
      </c>
      <c r="H14" s="15" t="str">
        <f>IF(FORM_GEN[[#This Row],[Departure date]]="","",FORM_GEN[[#This Row],[Departure date]])</f>
        <v/>
      </c>
      <c r="I14" s="12"/>
      <c r="J14" s="58"/>
      <c r="K14" s="57"/>
      <c r="L14" s="59"/>
      <c r="M14" s="17"/>
      <c r="N14" s="17"/>
      <c r="O14" s="17"/>
      <c r="P14" s="63"/>
      <c r="Q14" s="64"/>
      <c r="R14" s="65"/>
      <c r="S14" s="17"/>
      <c r="T14" s="17"/>
      <c r="U14" s="17"/>
      <c r="V14" s="63"/>
      <c r="W14" s="64"/>
      <c r="X14" s="64"/>
      <c r="Y14" s="12"/>
      <c r="Z14" s="12"/>
      <c r="AA14" s="12"/>
      <c r="AB14" s="16"/>
      <c r="AC14" s="49" t="str">
        <f>IF(FORM_COMP[[#This Row],[Arrival date]]="","",IF(AND(FORM_COMP[[#This Row],[Arrival date]]&lt;=DATE(2022,5,4),FORM_COMP[[#This Row],[Departure date]]&gt;DATE(2022,5,4)),"YES","NO"))</f>
        <v/>
      </c>
      <c r="AD14" s="49" t="str">
        <f>IF(FORM_COMP[[#This Row],[Arrival date]]="","",IF(AND(FORM_COMP[[#This Row],[Arrival date]]&lt;=DATE(2022,5,5),FORM_COMP[[#This Row],[Departure date]]&gt;DATE(2022,5,5)),"YES","NO"))</f>
        <v/>
      </c>
      <c r="AE14" s="49" t="str">
        <f>IF(FORM_COMP[[#This Row],[Arrival date]]="","",IF(AND(FORM_COMP[[#This Row],[Arrival date]]&lt;=DATE(2022,5,6),FORM_COMP[[#This Row],[Departure date]]&gt;DATE(2022,5,6)),"YES","NO"))</f>
        <v/>
      </c>
      <c r="AF14" s="49" t="str">
        <f>IF(FORM_COMP[[#This Row],[Arrival date]]="","",IF(AND(FORM_COMP[[#This Row],[Arrival date]]&lt;=DATE(2022,5,7),FORM_COMP[[#This Row],[Departure date]]&gt;DATE(2022,5,7)),"YES","NO"))</f>
        <v/>
      </c>
      <c r="AG14" s="49" t="str">
        <f>IF(FORM_COMP[[#This Row],[Arrival date]]="","",IF(AND(FORM_COMP[[#This Row],[Arrival date]]&lt;=DATE(2022,5,8),FORM_COMP[[#This Row],[Departure date]]&gt;DATE(2022,5,8)),"YES","NO"))</f>
        <v/>
      </c>
      <c r="AH14" s="49"/>
      <c r="AI14" s="49" t="str">
        <f>IF(FORM_COMP[[#This Row],[Room (04/05)]]="","",IFERROR(VLOOKUP(CONCATENATE(FORM_COMP[[#This Row],[Hotel]],".",FORM_COMP[[#This Row],[Room (04/05)]]),SET!$AK$2:$AL$18,2,FALSE),"ND"))</f>
        <v/>
      </c>
      <c r="AJ14" s="49" t="str">
        <f>IF(FORM_COMP[[#This Row],[Room (05/05)]]="","",IFERROR(VLOOKUP(CONCATENATE(FORM_COMP[[#This Row],[Hotel]],".",FORM_COMP[[#This Row],[Room (05/05)]]),SET!$AK$2:$AL$18,2,FALSE),"ND"))</f>
        <v/>
      </c>
      <c r="AK14" s="49" t="str">
        <f>IF(FORM_COMP[[#This Row],[Room (06/05)]]="","",IFERROR(VLOOKUP(CONCATENATE(FORM_COMP[[#This Row],[Hotel]],".",FORM_COMP[[#This Row],[Room (06/05)]]),SET!$AK$2:$AL$18,2,FALSE),"ND"))</f>
        <v/>
      </c>
      <c r="AL14" s="49" t="str">
        <f>IF(FORM_COMP[[#This Row],[Room (07/05)]]="","",IFERROR(VLOOKUP(CONCATENATE(FORM_COMP[[#This Row],[Hotel]],".",FORM_COMP[[#This Row],[Room (07/05)]]),SET!$AK$2:$AL$18,2,FALSE),"ND"))</f>
        <v/>
      </c>
      <c r="AM14" s="49" t="str">
        <f>IF(FORM_COMP[[#This Row],[Room (08/05)]]="","",IFERROR(VLOOKUP(CONCATENATE(FORM_COMP[[#This Row],[Hotel]],".",FORM_COMP[[#This Row],[Room (08/05)]]),SET!$AK$2:$AL$18,2,FALSE),"ND"))</f>
        <v/>
      </c>
      <c r="AN14" s="41"/>
      <c r="AO14" s="41" t="str">
        <f>IF(FORM_COMP[[#This Row],[Arrival date]]="","",IF(AND(FORM_COMP[[#This Row],[Room (04/05)]]="",AC14="Yes"),"R","OK"))</f>
        <v/>
      </c>
      <c r="AP14" t="str">
        <f>IF(FORM_COMP[[#This Row],[Arrival date]]="","",IF(AND(FORM_COMP[[#This Row],[Room (05/05)]]="",AD14="Yes"),"R","OK"))</f>
        <v/>
      </c>
      <c r="AQ14" t="str">
        <f>IF(FORM_COMP[[#This Row],[Arrival date]]="","",IF(AND(FORM_COMP[[#This Row],[Room (06/05)]]="",AE14="Yes"),"R","OK"))</f>
        <v/>
      </c>
      <c r="AR14" t="str">
        <f>IF(FORM_COMP[[#This Row],[Arrival date]]="","",IF(AND(FORM_COMP[[#This Row],[Room (07/05)]]="",AF14="Yes"),"R","OK"))</f>
        <v/>
      </c>
      <c r="AS14" t="str">
        <f>IF(FORM_COMP[[#This Row],[Arrival date]]="","",IF(AND(FORM_COMP[[#This Row],[Room (08/05)]]="",AG14="Yes"),"R","OK"))</f>
        <v/>
      </c>
    </row>
    <row r="15" spans="1:45">
      <c r="B15" s="2" t="str">
        <f>IF(FORM_COMP[[#This Row],[Title]]="","",IF(OR(FORM_COMP[[#This Row],[Hotel]]=""),"O",IF(COUNTIF(AI15:AM15,"ND")&gt;0.5,"R",IF(COUNTIF(AO15:AS15,"R")=0,"G","R"))))</f>
        <v/>
      </c>
      <c r="C15" s="2">
        <v>3</v>
      </c>
      <c r="D15" s="14" t="str">
        <f>IF(FORM_GEN[[#This Row],[Title]]="","",FORM_GEN[[#This Row],[Title]])</f>
        <v/>
      </c>
      <c r="E15" s="14" t="str">
        <f>IF(FORM_GEN[[#This Row],[LAST NAME]]="","",FORM_GEN[[#This Row],[LAST NAME]])</f>
        <v/>
      </c>
      <c r="F15" s="14" t="str">
        <f>IF(FORM_GEN[[#This Row],[FIRST NAME]]="","",FORM_GEN[[#This Row],[FIRST NAME]])</f>
        <v/>
      </c>
      <c r="G15" s="15" t="str">
        <f>IF(FORM_GEN[[#This Row],[Arrival date]]="","",FORM_GEN[[#This Row],[Arrival date]])</f>
        <v/>
      </c>
      <c r="H15" s="15" t="str">
        <f>IF(FORM_GEN[[#This Row],[Departure date]]="","",FORM_GEN[[#This Row],[Departure date]])</f>
        <v/>
      </c>
      <c r="I15" s="12"/>
      <c r="J15" s="58"/>
      <c r="K15" s="57"/>
      <c r="L15" s="59"/>
      <c r="M15" s="17"/>
      <c r="N15" s="17"/>
      <c r="O15" s="17"/>
      <c r="P15" s="63"/>
      <c r="Q15" s="64"/>
      <c r="R15" s="65"/>
      <c r="S15" s="17"/>
      <c r="T15" s="17"/>
      <c r="U15" s="17"/>
      <c r="V15" s="63"/>
      <c r="W15" s="64"/>
      <c r="X15" s="64"/>
      <c r="Y15" s="12"/>
      <c r="Z15" s="12"/>
      <c r="AA15" s="12"/>
      <c r="AB15" s="16"/>
      <c r="AC15" s="49" t="str">
        <f>IF(FORM_COMP[[#This Row],[Arrival date]]="","",IF(AND(FORM_COMP[[#This Row],[Arrival date]]&lt;=DATE(2022,5,4),FORM_COMP[[#This Row],[Departure date]]&gt;DATE(2022,5,4)),"YES","NO"))</f>
        <v/>
      </c>
      <c r="AD15" s="49" t="str">
        <f>IF(FORM_COMP[[#This Row],[Arrival date]]="","",IF(AND(FORM_COMP[[#This Row],[Arrival date]]&lt;=DATE(2022,5,5),FORM_COMP[[#This Row],[Departure date]]&gt;DATE(2022,5,5)),"YES","NO"))</f>
        <v/>
      </c>
      <c r="AE15" s="49" t="str">
        <f>IF(FORM_COMP[[#This Row],[Arrival date]]="","",IF(AND(FORM_COMP[[#This Row],[Arrival date]]&lt;=DATE(2022,5,6),FORM_COMP[[#This Row],[Departure date]]&gt;DATE(2022,5,6)),"YES","NO"))</f>
        <v/>
      </c>
      <c r="AF15" s="49" t="str">
        <f>IF(FORM_COMP[[#This Row],[Arrival date]]="","",IF(AND(FORM_COMP[[#This Row],[Arrival date]]&lt;=DATE(2022,5,7),FORM_COMP[[#This Row],[Departure date]]&gt;DATE(2022,5,7)),"YES","NO"))</f>
        <v/>
      </c>
      <c r="AG15" s="49" t="str">
        <f>IF(FORM_COMP[[#This Row],[Arrival date]]="","",IF(AND(FORM_COMP[[#This Row],[Arrival date]]&lt;=DATE(2022,5,8),FORM_COMP[[#This Row],[Departure date]]&gt;DATE(2022,5,8)),"YES","NO"))</f>
        <v/>
      </c>
      <c r="AH15" s="49"/>
      <c r="AI15" s="49" t="str">
        <f>IF(FORM_COMP[[#This Row],[Room (04/05)]]="","",IFERROR(VLOOKUP(CONCATENATE(FORM_COMP[[#This Row],[Hotel]],".",FORM_COMP[[#This Row],[Room (04/05)]]),SET!$AK$2:$AL$18,2,FALSE),"ND"))</f>
        <v/>
      </c>
      <c r="AJ15" s="49" t="str">
        <f>IF(FORM_COMP[[#This Row],[Room (05/05)]]="","",IFERROR(VLOOKUP(CONCATENATE(FORM_COMP[[#This Row],[Hotel]],".",FORM_COMP[[#This Row],[Room (05/05)]]),SET!$AK$2:$AL$18,2,FALSE),"ND"))</f>
        <v/>
      </c>
      <c r="AK15" s="49" t="str">
        <f>IF(FORM_COMP[[#This Row],[Room (06/05)]]="","",IFERROR(VLOOKUP(CONCATENATE(FORM_COMP[[#This Row],[Hotel]],".",FORM_COMP[[#This Row],[Room (06/05)]]),SET!$AK$2:$AL$18,2,FALSE),"ND"))</f>
        <v/>
      </c>
      <c r="AL15" s="49" t="str">
        <f>IF(FORM_COMP[[#This Row],[Room (07/05)]]="","",IFERROR(VLOOKUP(CONCATENATE(FORM_COMP[[#This Row],[Hotel]],".",FORM_COMP[[#This Row],[Room (07/05)]]),SET!$AK$2:$AL$18,2,FALSE),"ND"))</f>
        <v/>
      </c>
      <c r="AM15" s="49" t="str">
        <f>IF(FORM_COMP[[#This Row],[Room (08/05)]]="","",IFERROR(VLOOKUP(CONCATENATE(FORM_COMP[[#This Row],[Hotel]],".",FORM_COMP[[#This Row],[Room (08/05)]]),SET!$AK$2:$AL$18,2,FALSE),"ND"))</f>
        <v/>
      </c>
      <c r="AN15" s="41"/>
      <c r="AO15" s="41" t="str">
        <f>IF(FORM_COMP[[#This Row],[Arrival date]]="","",IF(AND(FORM_COMP[[#This Row],[Room (04/05)]]="",AC15="Yes"),"R","OK"))</f>
        <v/>
      </c>
      <c r="AP15" t="str">
        <f>IF(FORM_COMP[[#This Row],[Arrival date]]="","",IF(AND(FORM_COMP[[#This Row],[Room (05/05)]]="",AD15="Yes"),"R","OK"))</f>
        <v/>
      </c>
      <c r="AQ15" t="str">
        <f>IF(FORM_COMP[[#This Row],[Arrival date]]="","",IF(AND(FORM_COMP[[#This Row],[Room (06/05)]]="",AE15="Yes"),"R","OK"))</f>
        <v/>
      </c>
      <c r="AR15" t="str">
        <f>IF(FORM_COMP[[#This Row],[Arrival date]]="","",IF(AND(FORM_COMP[[#This Row],[Room (07/05)]]="",AF15="Yes"),"R","OK"))</f>
        <v/>
      </c>
      <c r="AS15" t="str">
        <f>IF(FORM_COMP[[#This Row],[Arrival date]]="","",IF(AND(FORM_COMP[[#This Row],[Room (08/05)]]="",AG15="Yes"),"R","OK"))</f>
        <v/>
      </c>
    </row>
    <row r="16" spans="1:45">
      <c r="B16" s="2" t="str">
        <f>IF(FORM_COMP[[#This Row],[Title]]="","",IF(OR(FORM_COMP[[#This Row],[Hotel]]=""),"O",IF(COUNTIF(AI16:AM16,"ND")&gt;0.5,"R",IF(COUNTIF(AO16:AS16,"R")=0,"G","R"))))</f>
        <v/>
      </c>
      <c r="C16" s="2">
        <v>4</v>
      </c>
      <c r="D16" s="14" t="str">
        <f>IF(FORM_GEN[[#This Row],[Title]]="","",FORM_GEN[[#This Row],[Title]])</f>
        <v/>
      </c>
      <c r="E16" s="14" t="str">
        <f>IF(FORM_GEN[[#This Row],[LAST NAME]]="","",FORM_GEN[[#This Row],[LAST NAME]])</f>
        <v/>
      </c>
      <c r="F16" s="14" t="str">
        <f>IF(FORM_GEN[[#This Row],[FIRST NAME]]="","",FORM_GEN[[#This Row],[FIRST NAME]])</f>
        <v/>
      </c>
      <c r="G16" s="15" t="str">
        <f>IF(FORM_GEN[[#This Row],[Arrival date]]="","",FORM_GEN[[#This Row],[Arrival date]])</f>
        <v/>
      </c>
      <c r="H16" s="15" t="str">
        <f>IF(FORM_GEN[[#This Row],[Departure date]]="","",FORM_GEN[[#This Row],[Departure date]])</f>
        <v/>
      </c>
      <c r="I16" s="12"/>
      <c r="J16" s="58"/>
      <c r="K16" s="57"/>
      <c r="L16" s="59"/>
      <c r="M16" s="17"/>
      <c r="N16" s="17"/>
      <c r="O16" s="17"/>
      <c r="P16" s="63"/>
      <c r="Q16" s="64"/>
      <c r="R16" s="65"/>
      <c r="S16" s="17"/>
      <c r="T16" s="17"/>
      <c r="U16" s="17"/>
      <c r="V16" s="63"/>
      <c r="W16" s="64"/>
      <c r="X16" s="64"/>
      <c r="Y16" s="12"/>
      <c r="Z16" s="12"/>
      <c r="AA16" s="12"/>
      <c r="AB16" s="16"/>
      <c r="AC16" s="49" t="str">
        <f>IF(FORM_COMP[[#This Row],[Arrival date]]="","",IF(AND(FORM_COMP[[#This Row],[Arrival date]]&lt;=DATE(2022,5,4),FORM_COMP[[#This Row],[Departure date]]&gt;DATE(2022,5,4)),"YES","NO"))</f>
        <v/>
      </c>
      <c r="AD16" s="49" t="str">
        <f>IF(FORM_COMP[[#This Row],[Arrival date]]="","",IF(AND(FORM_COMP[[#This Row],[Arrival date]]&lt;=DATE(2022,5,5),FORM_COMP[[#This Row],[Departure date]]&gt;DATE(2022,5,5)),"YES","NO"))</f>
        <v/>
      </c>
      <c r="AE16" s="49" t="str">
        <f>IF(FORM_COMP[[#This Row],[Arrival date]]="","",IF(AND(FORM_COMP[[#This Row],[Arrival date]]&lt;=DATE(2022,5,6),FORM_COMP[[#This Row],[Departure date]]&gt;DATE(2022,5,6)),"YES","NO"))</f>
        <v/>
      </c>
      <c r="AF16" s="49" t="str">
        <f>IF(FORM_COMP[[#This Row],[Arrival date]]="","",IF(AND(FORM_COMP[[#This Row],[Arrival date]]&lt;=DATE(2022,5,7),FORM_COMP[[#This Row],[Departure date]]&gt;DATE(2022,5,7)),"YES","NO"))</f>
        <v/>
      </c>
      <c r="AG16" s="49" t="str">
        <f>IF(FORM_COMP[[#This Row],[Arrival date]]="","",IF(AND(FORM_COMP[[#This Row],[Arrival date]]&lt;=DATE(2022,5,8),FORM_COMP[[#This Row],[Departure date]]&gt;DATE(2022,5,8)),"YES","NO"))</f>
        <v/>
      </c>
      <c r="AH16" s="49"/>
      <c r="AI16" s="49" t="str">
        <f>IF(FORM_COMP[[#This Row],[Room (04/05)]]="","",IFERROR(VLOOKUP(CONCATENATE(FORM_COMP[[#This Row],[Hotel]],".",FORM_COMP[[#This Row],[Room (04/05)]]),SET!$AK$2:$AL$18,2,FALSE),"ND"))</f>
        <v/>
      </c>
      <c r="AJ16" s="49" t="str">
        <f>IF(FORM_COMP[[#This Row],[Room (05/05)]]="","",IFERROR(VLOOKUP(CONCATENATE(FORM_COMP[[#This Row],[Hotel]],".",FORM_COMP[[#This Row],[Room (05/05)]]),SET!$AK$2:$AL$18,2,FALSE),"ND"))</f>
        <v/>
      </c>
      <c r="AK16" s="49" t="str">
        <f>IF(FORM_COMP[[#This Row],[Room (06/05)]]="","",IFERROR(VLOOKUP(CONCATENATE(FORM_COMP[[#This Row],[Hotel]],".",FORM_COMP[[#This Row],[Room (06/05)]]),SET!$AK$2:$AL$18,2,FALSE),"ND"))</f>
        <v/>
      </c>
      <c r="AL16" s="49" t="str">
        <f>IF(FORM_COMP[[#This Row],[Room (07/05)]]="","",IFERROR(VLOOKUP(CONCATENATE(FORM_COMP[[#This Row],[Hotel]],".",FORM_COMP[[#This Row],[Room (07/05)]]),SET!$AK$2:$AL$18,2,FALSE),"ND"))</f>
        <v/>
      </c>
      <c r="AM16" s="49" t="str">
        <f>IF(FORM_COMP[[#This Row],[Room (08/05)]]="","",IFERROR(VLOOKUP(CONCATENATE(FORM_COMP[[#This Row],[Hotel]],".",FORM_COMP[[#This Row],[Room (08/05)]]),SET!$AK$2:$AL$18,2,FALSE),"ND"))</f>
        <v/>
      </c>
      <c r="AN16" s="41"/>
      <c r="AO16" s="41" t="str">
        <f>IF(FORM_COMP[[#This Row],[Arrival date]]="","",IF(AND(FORM_COMP[[#This Row],[Room (04/05)]]="",AC16="Yes"),"R","OK"))</f>
        <v/>
      </c>
      <c r="AP16" t="str">
        <f>IF(FORM_COMP[[#This Row],[Arrival date]]="","",IF(AND(FORM_COMP[[#This Row],[Room (05/05)]]="",AD16="Yes"),"R","OK"))</f>
        <v/>
      </c>
      <c r="AQ16" t="str">
        <f>IF(FORM_COMP[[#This Row],[Arrival date]]="","",IF(AND(FORM_COMP[[#This Row],[Room (06/05)]]="",AE16="Yes"),"R","OK"))</f>
        <v/>
      </c>
      <c r="AR16" t="str">
        <f>IF(FORM_COMP[[#This Row],[Arrival date]]="","",IF(AND(FORM_COMP[[#This Row],[Room (07/05)]]="",AF16="Yes"),"R","OK"))</f>
        <v/>
      </c>
      <c r="AS16" t="str">
        <f>IF(FORM_COMP[[#This Row],[Arrival date]]="","",IF(AND(FORM_COMP[[#This Row],[Room (08/05)]]="",AG16="Yes"),"R","OK"))</f>
        <v/>
      </c>
    </row>
    <row r="17" spans="2:45">
      <c r="B17" s="2" t="str">
        <f>IF(FORM_COMP[[#This Row],[Title]]="","",IF(OR(FORM_COMP[[#This Row],[Hotel]]=""),"O",IF(COUNTIF(AI17:AM17,"ND")&gt;0.5,"R",IF(COUNTIF(AO17:AS17,"R")=0,"G","R"))))</f>
        <v/>
      </c>
      <c r="C17" s="2">
        <v>5</v>
      </c>
      <c r="D17" s="14" t="str">
        <f>IF(FORM_GEN[[#This Row],[Title]]="","",FORM_GEN[[#This Row],[Title]])</f>
        <v/>
      </c>
      <c r="E17" s="14" t="str">
        <f>IF(FORM_GEN[[#This Row],[LAST NAME]]="","",FORM_GEN[[#This Row],[LAST NAME]])</f>
        <v/>
      </c>
      <c r="F17" s="14" t="str">
        <f>IF(FORM_GEN[[#This Row],[FIRST NAME]]="","",FORM_GEN[[#This Row],[FIRST NAME]])</f>
        <v/>
      </c>
      <c r="G17" s="15" t="str">
        <f>IF(FORM_GEN[[#This Row],[Arrival date]]="","",FORM_GEN[[#This Row],[Arrival date]])</f>
        <v/>
      </c>
      <c r="H17" s="15" t="str">
        <f>IF(FORM_GEN[[#This Row],[Departure date]]="","",FORM_GEN[[#This Row],[Departure date]])</f>
        <v/>
      </c>
      <c r="I17" s="12"/>
      <c r="J17" s="58"/>
      <c r="K17" s="57"/>
      <c r="L17" s="59"/>
      <c r="M17" s="17"/>
      <c r="N17" s="17"/>
      <c r="O17" s="17"/>
      <c r="P17" s="63"/>
      <c r="Q17" s="64"/>
      <c r="R17" s="65"/>
      <c r="S17" s="17"/>
      <c r="T17" s="17"/>
      <c r="U17" s="17"/>
      <c r="V17" s="63"/>
      <c r="W17" s="64"/>
      <c r="X17" s="64"/>
      <c r="Y17" s="12"/>
      <c r="Z17" s="12"/>
      <c r="AA17" s="12"/>
      <c r="AB17" s="16"/>
      <c r="AC17" s="49" t="str">
        <f>IF(FORM_COMP[[#This Row],[Arrival date]]="","",IF(AND(FORM_COMP[[#This Row],[Arrival date]]&lt;=DATE(2022,5,4),FORM_COMP[[#This Row],[Departure date]]&gt;DATE(2022,5,4)),"YES","NO"))</f>
        <v/>
      </c>
      <c r="AD17" s="49" t="str">
        <f>IF(FORM_COMP[[#This Row],[Arrival date]]="","",IF(AND(FORM_COMP[[#This Row],[Arrival date]]&lt;=DATE(2022,5,5),FORM_COMP[[#This Row],[Departure date]]&gt;DATE(2022,5,5)),"YES","NO"))</f>
        <v/>
      </c>
      <c r="AE17" s="49" t="str">
        <f>IF(FORM_COMP[[#This Row],[Arrival date]]="","",IF(AND(FORM_COMP[[#This Row],[Arrival date]]&lt;=DATE(2022,5,6),FORM_COMP[[#This Row],[Departure date]]&gt;DATE(2022,5,6)),"YES","NO"))</f>
        <v/>
      </c>
      <c r="AF17" s="49" t="str">
        <f>IF(FORM_COMP[[#This Row],[Arrival date]]="","",IF(AND(FORM_COMP[[#This Row],[Arrival date]]&lt;=DATE(2022,5,7),FORM_COMP[[#This Row],[Departure date]]&gt;DATE(2022,5,7)),"YES","NO"))</f>
        <v/>
      </c>
      <c r="AG17" s="49" t="str">
        <f>IF(FORM_COMP[[#This Row],[Arrival date]]="","",IF(AND(FORM_COMP[[#This Row],[Arrival date]]&lt;=DATE(2022,5,8),FORM_COMP[[#This Row],[Departure date]]&gt;DATE(2022,5,8)),"YES","NO"))</f>
        <v/>
      </c>
      <c r="AH17" s="49"/>
      <c r="AI17" s="49" t="str">
        <f>IF(FORM_COMP[[#This Row],[Room (04/05)]]="","",IFERROR(VLOOKUP(CONCATENATE(FORM_COMP[[#This Row],[Hotel]],".",FORM_COMP[[#This Row],[Room (04/05)]]),SET!$AK$2:$AL$18,2,FALSE),"ND"))</f>
        <v/>
      </c>
      <c r="AJ17" s="49" t="str">
        <f>IF(FORM_COMP[[#This Row],[Room (05/05)]]="","",IFERROR(VLOOKUP(CONCATENATE(FORM_COMP[[#This Row],[Hotel]],".",FORM_COMP[[#This Row],[Room (05/05)]]),SET!$AK$2:$AL$18,2,FALSE),"ND"))</f>
        <v/>
      </c>
      <c r="AK17" s="49" t="str">
        <f>IF(FORM_COMP[[#This Row],[Room (06/05)]]="","",IFERROR(VLOOKUP(CONCATENATE(FORM_COMP[[#This Row],[Hotel]],".",FORM_COMP[[#This Row],[Room (06/05)]]),SET!$AK$2:$AL$18,2,FALSE),"ND"))</f>
        <v/>
      </c>
      <c r="AL17" s="49" t="str">
        <f>IF(FORM_COMP[[#This Row],[Room (07/05)]]="","",IFERROR(VLOOKUP(CONCATENATE(FORM_COMP[[#This Row],[Hotel]],".",FORM_COMP[[#This Row],[Room (07/05)]]),SET!$AK$2:$AL$18,2,FALSE),"ND"))</f>
        <v/>
      </c>
      <c r="AM17" s="49" t="str">
        <f>IF(FORM_COMP[[#This Row],[Room (08/05)]]="","",IFERROR(VLOOKUP(CONCATENATE(FORM_COMP[[#This Row],[Hotel]],".",FORM_COMP[[#This Row],[Room (08/05)]]),SET!$AK$2:$AL$18,2,FALSE),"ND"))</f>
        <v/>
      </c>
      <c r="AN17" s="41"/>
      <c r="AO17" s="41" t="str">
        <f>IF(FORM_COMP[[#This Row],[Arrival date]]="","",IF(AND(FORM_COMP[[#This Row],[Room (04/05)]]="",AC17="Yes"),"R","OK"))</f>
        <v/>
      </c>
      <c r="AP17" t="str">
        <f>IF(FORM_COMP[[#This Row],[Arrival date]]="","",IF(AND(FORM_COMP[[#This Row],[Room (05/05)]]="",AD17="Yes"),"R","OK"))</f>
        <v/>
      </c>
      <c r="AQ17" t="str">
        <f>IF(FORM_COMP[[#This Row],[Arrival date]]="","",IF(AND(FORM_COMP[[#This Row],[Room (06/05)]]="",AE17="Yes"),"R","OK"))</f>
        <v/>
      </c>
      <c r="AR17" t="str">
        <f>IF(FORM_COMP[[#This Row],[Arrival date]]="","",IF(AND(FORM_COMP[[#This Row],[Room (07/05)]]="",AF17="Yes"),"R","OK"))</f>
        <v/>
      </c>
      <c r="AS17" t="str">
        <f>IF(FORM_COMP[[#This Row],[Arrival date]]="","",IF(AND(FORM_COMP[[#This Row],[Room (08/05)]]="",AG17="Yes"),"R","OK"))</f>
        <v/>
      </c>
    </row>
    <row r="18" spans="2:45">
      <c r="B18" s="2" t="str">
        <f>IF(FORM_COMP[[#This Row],[Title]]="","",IF(OR(FORM_COMP[[#This Row],[Hotel]]=""),"O",IF(COUNTIF(AI18:AM18,"ND")&gt;0.5,"R",IF(COUNTIF(AO18:AS18,"R")=0,"G","R"))))</f>
        <v/>
      </c>
      <c r="C18" s="2">
        <v>6</v>
      </c>
      <c r="D18" s="14" t="str">
        <f>IF(FORM_GEN[[#This Row],[Title]]="","",FORM_GEN[[#This Row],[Title]])</f>
        <v/>
      </c>
      <c r="E18" s="14" t="str">
        <f>IF(FORM_GEN[[#This Row],[LAST NAME]]="","",FORM_GEN[[#This Row],[LAST NAME]])</f>
        <v/>
      </c>
      <c r="F18" s="14" t="str">
        <f>IF(FORM_GEN[[#This Row],[FIRST NAME]]="","",FORM_GEN[[#This Row],[FIRST NAME]])</f>
        <v/>
      </c>
      <c r="G18" s="15" t="str">
        <f>IF(FORM_GEN[[#This Row],[Arrival date]]="","",FORM_GEN[[#This Row],[Arrival date]])</f>
        <v/>
      </c>
      <c r="H18" s="15" t="str">
        <f>IF(FORM_GEN[[#This Row],[Departure date]]="","",FORM_GEN[[#This Row],[Departure date]])</f>
        <v/>
      </c>
      <c r="I18" s="12"/>
      <c r="J18" s="58"/>
      <c r="K18" s="57"/>
      <c r="L18" s="59"/>
      <c r="M18" s="17"/>
      <c r="N18" s="17"/>
      <c r="O18" s="17"/>
      <c r="P18" s="63"/>
      <c r="Q18" s="64"/>
      <c r="R18" s="65"/>
      <c r="S18" s="17"/>
      <c r="T18" s="17"/>
      <c r="U18" s="17"/>
      <c r="V18" s="63"/>
      <c r="W18" s="64"/>
      <c r="X18" s="64"/>
      <c r="Y18" s="12"/>
      <c r="Z18" s="12"/>
      <c r="AA18" s="12"/>
      <c r="AB18" s="16"/>
      <c r="AC18" s="49" t="str">
        <f>IF(FORM_COMP[[#This Row],[Arrival date]]="","",IF(AND(FORM_COMP[[#This Row],[Arrival date]]&lt;=DATE(2022,5,4),FORM_COMP[[#This Row],[Departure date]]&gt;DATE(2022,5,4)),"YES","NO"))</f>
        <v/>
      </c>
      <c r="AD18" s="49" t="str">
        <f>IF(FORM_COMP[[#This Row],[Arrival date]]="","",IF(AND(FORM_COMP[[#This Row],[Arrival date]]&lt;=DATE(2022,5,5),FORM_COMP[[#This Row],[Departure date]]&gt;DATE(2022,5,5)),"YES","NO"))</f>
        <v/>
      </c>
      <c r="AE18" s="49" t="str">
        <f>IF(FORM_COMP[[#This Row],[Arrival date]]="","",IF(AND(FORM_COMP[[#This Row],[Arrival date]]&lt;=DATE(2022,5,6),FORM_COMP[[#This Row],[Departure date]]&gt;DATE(2022,5,6)),"YES","NO"))</f>
        <v/>
      </c>
      <c r="AF18" s="49" t="str">
        <f>IF(FORM_COMP[[#This Row],[Arrival date]]="","",IF(AND(FORM_COMP[[#This Row],[Arrival date]]&lt;=DATE(2022,5,7),FORM_COMP[[#This Row],[Departure date]]&gt;DATE(2022,5,7)),"YES","NO"))</f>
        <v/>
      </c>
      <c r="AG18" s="49" t="str">
        <f>IF(FORM_COMP[[#This Row],[Arrival date]]="","",IF(AND(FORM_COMP[[#This Row],[Arrival date]]&lt;=DATE(2022,5,8),FORM_COMP[[#This Row],[Departure date]]&gt;DATE(2022,5,8)),"YES","NO"))</f>
        <v/>
      </c>
      <c r="AH18" s="49"/>
      <c r="AI18" s="49" t="str">
        <f>IF(FORM_COMP[[#This Row],[Room (04/05)]]="","",IFERROR(VLOOKUP(CONCATENATE(FORM_COMP[[#This Row],[Hotel]],".",FORM_COMP[[#This Row],[Room (04/05)]]),SET!$AK$2:$AL$18,2,FALSE),"ND"))</f>
        <v/>
      </c>
      <c r="AJ18" s="49" t="str">
        <f>IF(FORM_COMP[[#This Row],[Room (05/05)]]="","",IFERROR(VLOOKUP(CONCATENATE(FORM_COMP[[#This Row],[Hotel]],".",FORM_COMP[[#This Row],[Room (05/05)]]),SET!$AK$2:$AL$18,2,FALSE),"ND"))</f>
        <v/>
      </c>
      <c r="AK18" s="49" t="str">
        <f>IF(FORM_COMP[[#This Row],[Room (06/05)]]="","",IFERROR(VLOOKUP(CONCATENATE(FORM_COMP[[#This Row],[Hotel]],".",FORM_COMP[[#This Row],[Room (06/05)]]),SET!$AK$2:$AL$18,2,FALSE),"ND"))</f>
        <v/>
      </c>
      <c r="AL18" s="49" t="str">
        <f>IF(FORM_COMP[[#This Row],[Room (07/05)]]="","",IFERROR(VLOOKUP(CONCATENATE(FORM_COMP[[#This Row],[Hotel]],".",FORM_COMP[[#This Row],[Room (07/05)]]),SET!$AK$2:$AL$18,2,FALSE),"ND"))</f>
        <v/>
      </c>
      <c r="AM18" s="49" t="str">
        <f>IF(FORM_COMP[[#This Row],[Room (08/05)]]="","",IFERROR(VLOOKUP(CONCATENATE(FORM_COMP[[#This Row],[Hotel]],".",FORM_COMP[[#This Row],[Room (08/05)]]),SET!$AK$2:$AL$18,2,FALSE),"ND"))</f>
        <v/>
      </c>
      <c r="AN18" s="41"/>
      <c r="AO18" s="41" t="str">
        <f>IF(FORM_COMP[[#This Row],[Arrival date]]="","",IF(AND(FORM_COMP[[#This Row],[Room (04/05)]]="",AC18="Yes"),"R","OK"))</f>
        <v/>
      </c>
      <c r="AP18" t="str">
        <f>IF(FORM_COMP[[#This Row],[Arrival date]]="","",IF(AND(FORM_COMP[[#This Row],[Room (05/05)]]="",AD18="Yes"),"R","OK"))</f>
        <v/>
      </c>
      <c r="AQ18" t="str">
        <f>IF(FORM_COMP[[#This Row],[Arrival date]]="","",IF(AND(FORM_COMP[[#This Row],[Room (06/05)]]="",AE18="Yes"),"R","OK"))</f>
        <v/>
      </c>
      <c r="AR18" t="str">
        <f>IF(FORM_COMP[[#This Row],[Arrival date]]="","",IF(AND(FORM_COMP[[#This Row],[Room (07/05)]]="",AF18="Yes"),"R","OK"))</f>
        <v/>
      </c>
      <c r="AS18" t="str">
        <f>IF(FORM_COMP[[#This Row],[Arrival date]]="","",IF(AND(FORM_COMP[[#This Row],[Room (08/05)]]="",AG18="Yes"),"R","OK"))</f>
        <v/>
      </c>
    </row>
    <row r="19" spans="2:45">
      <c r="B19" s="2" t="str">
        <f>IF(FORM_COMP[[#This Row],[Title]]="","",IF(OR(FORM_COMP[[#This Row],[Hotel]]=""),"O",IF(COUNTIF(AI19:AM19,"ND")&gt;0.5,"R",IF(COUNTIF(AO19:AS19,"R")=0,"G","R"))))</f>
        <v/>
      </c>
      <c r="C19" s="2">
        <v>7</v>
      </c>
      <c r="D19" s="14" t="str">
        <f>IF(FORM_GEN[[#This Row],[Title]]="","",FORM_GEN[[#This Row],[Title]])</f>
        <v/>
      </c>
      <c r="E19" s="14" t="str">
        <f>IF(FORM_GEN[[#This Row],[LAST NAME]]="","",FORM_GEN[[#This Row],[LAST NAME]])</f>
        <v/>
      </c>
      <c r="F19" s="14" t="str">
        <f>IF(FORM_GEN[[#This Row],[FIRST NAME]]="","",FORM_GEN[[#This Row],[FIRST NAME]])</f>
        <v/>
      </c>
      <c r="G19" s="15" t="str">
        <f>IF(FORM_GEN[[#This Row],[Arrival date]]="","",FORM_GEN[[#This Row],[Arrival date]])</f>
        <v/>
      </c>
      <c r="H19" s="15" t="str">
        <f>IF(FORM_GEN[[#This Row],[Departure date]]="","",FORM_GEN[[#This Row],[Departure date]])</f>
        <v/>
      </c>
      <c r="I19" s="12"/>
      <c r="J19" s="58"/>
      <c r="K19" s="57"/>
      <c r="L19" s="59"/>
      <c r="M19" s="17"/>
      <c r="N19" s="17"/>
      <c r="O19" s="17"/>
      <c r="P19" s="63"/>
      <c r="Q19" s="64"/>
      <c r="R19" s="65"/>
      <c r="S19" s="17"/>
      <c r="T19" s="17"/>
      <c r="U19" s="17"/>
      <c r="V19" s="63"/>
      <c r="W19" s="64"/>
      <c r="X19" s="64"/>
      <c r="Y19" s="12"/>
      <c r="Z19" s="12"/>
      <c r="AA19" s="12"/>
      <c r="AB19" s="16"/>
      <c r="AC19" s="49" t="str">
        <f>IF(FORM_COMP[[#This Row],[Arrival date]]="","",IF(AND(FORM_COMP[[#This Row],[Arrival date]]&lt;=DATE(2022,5,4),FORM_COMP[[#This Row],[Departure date]]&gt;DATE(2022,5,4)),"YES","NO"))</f>
        <v/>
      </c>
      <c r="AD19" s="49" t="str">
        <f>IF(FORM_COMP[[#This Row],[Arrival date]]="","",IF(AND(FORM_COMP[[#This Row],[Arrival date]]&lt;=DATE(2022,5,5),FORM_COMP[[#This Row],[Departure date]]&gt;DATE(2022,5,5)),"YES","NO"))</f>
        <v/>
      </c>
      <c r="AE19" s="49" t="str">
        <f>IF(FORM_COMP[[#This Row],[Arrival date]]="","",IF(AND(FORM_COMP[[#This Row],[Arrival date]]&lt;=DATE(2022,5,6),FORM_COMP[[#This Row],[Departure date]]&gt;DATE(2022,5,6)),"YES","NO"))</f>
        <v/>
      </c>
      <c r="AF19" s="49" t="str">
        <f>IF(FORM_COMP[[#This Row],[Arrival date]]="","",IF(AND(FORM_COMP[[#This Row],[Arrival date]]&lt;=DATE(2022,5,7),FORM_COMP[[#This Row],[Departure date]]&gt;DATE(2022,5,7)),"YES","NO"))</f>
        <v/>
      </c>
      <c r="AG19" s="49" t="str">
        <f>IF(FORM_COMP[[#This Row],[Arrival date]]="","",IF(AND(FORM_COMP[[#This Row],[Arrival date]]&lt;=DATE(2022,5,8),FORM_COMP[[#This Row],[Departure date]]&gt;DATE(2022,5,8)),"YES","NO"))</f>
        <v/>
      </c>
      <c r="AH19" s="49"/>
      <c r="AI19" s="49" t="str">
        <f>IF(FORM_COMP[[#This Row],[Room (04/05)]]="","",IFERROR(VLOOKUP(CONCATENATE(FORM_COMP[[#This Row],[Hotel]],".",FORM_COMP[[#This Row],[Room (04/05)]]),SET!$AK$2:$AL$18,2,FALSE),"ND"))</f>
        <v/>
      </c>
      <c r="AJ19" s="49" t="str">
        <f>IF(FORM_COMP[[#This Row],[Room (05/05)]]="","",IFERROR(VLOOKUP(CONCATENATE(FORM_COMP[[#This Row],[Hotel]],".",FORM_COMP[[#This Row],[Room (05/05)]]),SET!$AK$2:$AL$18,2,FALSE),"ND"))</f>
        <v/>
      </c>
      <c r="AK19" s="49" t="str">
        <f>IF(FORM_COMP[[#This Row],[Room (06/05)]]="","",IFERROR(VLOOKUP(CONCATENATE(FORM_COMP[[#This Row],[Hotel]],".",FORM_COMP[[#This Row],[Room (06/05)]]),SET!$AK$2:$AL$18,2,FALSE),"ND"))</f>
        <v/>
      </c>
      <c r="AL19" s="49" t="str">
        <f>IF(FORM_COMP[[#This Row],[Room (07/05)]]="","",IFERROR(VLOOKUP(CONCATENATE(FORM_COMP[[#This Row],[Hotel]],".",FORM_COMP[[#This Row],[Room (07/05)]]),SET!$AK$2:$AL$18,2,FALSE),"ND"))</f>
        <v/>
      </c>
      <c r="AM19" s="49" t="str">
        <f>IF(FORM_COMP[[#This Row],[Room (08/05)]]="","",IFERROR(VLOOKUP(CONCATENATE(FORM_COMP[[#This Row],[Hotel]],".",FORM_COMP[[#This Row],[Room (08/05)]]),SET!$AK$2:$AL$18,2,FALSE),"ND"))</f>
        <v/>
      </c>
      <c r="AN19" s="41"/>
      <c r="AO19" s="41" t="str">
        <f>IF(FORM_COMP[[#This Row],[Arrival date]]="","",IF(AND(FORM_COMP[[#This Row],[Room (04/05)]]="",AC19="Yes"),"R","OK"))</f>
        <v/>
      </c>
      <c r="AP19" t="str">
        <f>IF(FORM_COMP[[#This Row],[Arrival date]]="","",IF(AND(FORM_COMP[[#This Row],[Room (05/05)]]="",AD19="Yes"),"R","OK"))</f>
        <v/>
      </c>
      <c r="AQ19" t="str">
        <f>IF(FORM_COMP[[#This Row],[Arrival date]]="","",IF(AND(FORM_COMP[[#This Row],[Room (06/05)]]="",AE19="Yes"),"R","OK"))</f>
        <v/>
      </c>
      <c r="AR19" t="str">
        <f>IF(FORM_COMP[[#This Row],[Arrival date]]="","",IF(AND(FORM_COMP[[#This Row],[Room (07/05)]]="",AF19="Yes"),"R","OK"))</f>
        <v/>
      </c>
      <c r="AS19" t="str">
        <f>IF(FORM_COMP[[#This Row],[Arrival date]]="","",IF(AND(FORM_COMP[[#This Row],[Room (08/05)]]="",AG19="Yes"),"R","OK"))</f>
        <v/>
      </c>
    </row>
    <row r="20" spans="2:45">
      <c r="B20" s="2" t="str">
        <f>IF(FORM_COMP[[#This Row],[Title]]="","",IF(OR(FORM_COMP[[#This Row],[Hotel]]=""),"O",IF(COUNTIF(AI20:AM20,"ND")&gt;0.5,"R",IF(COUNTIF(AO20:AS20,"R")=0,"G","R"))))</f>
        <v/>
      </c>
      <c r="C20" s="2">
        <v>8</v>
      </c>
      <c r="D20" s="14" t="str">
        <f>IF(FORM_GEN[[#This Row],[Title]]="","",FORM_GEN[[#This Row],[Title]])</f>
        <v/>
      </c>
      <c r="E20" s="14" t="str">
        <f>IF(FORM_GEN[[#This Row],[LAST NAME]]="","",FORM_GEN[[#This Row],[LAST NAME]])</f>
        <v/>
      </c>
      <c r="F20" s="14" t="str">
        <f>IF(FORM_GEN[[#This Row],[FIRST NAME]]="","",FORM_GEN[[#This Row],[FIRST NAME]])</f>
        <v/>
      </c>
      <c r="G20" s="15" t="str">
        <f>IF(FORM_GEN[[#This Row],[Arrival date]]="","",FORM_GEN[[#This Row],[Arrival date]])</f>
        <v/>
      </c>
      <c r="H20" s="15" t="str">
        <f>IF(FORM_GEN[[#This Row],[Departure date]]="","",FORM_GEN[[#This Row],[Departure date]])</f>
        <v/>
      </c>
      <c r="I20" s="12"/>
      <c r="J20" s="58"/>
      <c r="K20" s="57"/>
      <c r="L20" s="59"/>
      <c r="M20" s="17"/>
      <c r="N20" s="17"/>
      <c r="O20" s="17"/>
      <c r="P20" s="63"/>
      <c r="Q20" s="64"/>
      <c r="R20" s="65"/>
      <c r="S20" s="17"/>
      <c r="T20" s="17"/>
      <c r="U20" s="17"/>
      <c r="V20" s="63"/>
      <c r="W20" s="64"/>
      <c r="X20" s="64"/>
      <c r="Y20" s="12"/>
      <c r="Z20" s="12"/>
      <c r="AA20" s="12"/>
      <c r="AB20" s="16"/>
      <c r="AC20" s="49" t="str">
        <f>IF(FORM_COMP[[#This Row],[Arrival date]]="","",IF(AND(FORM_COMP[[#This Row],[Arrival date]]&lt;=DATE(2022,5,4),FORM_COMP[[#This Row],[Departure date]]&gt;DATE(2022,5,4)),"YES","NO"))</f>
        <v/>
      </c>
      <c r="AD20" s="49" t="str">
        <f>IF(FORM_COMP[[#This Row],[Arrival date]]="","",IF(AND(FORM_COMP[[#This Row],[Arrival date]]&lt;=DATE(2022,5,5),FORM_COMP[[#This Row],[Departure date]]&gt;DATE(2022,5,5)),"YES","NO"))</f>
        <v/>
      </c>
      <c r="AE20" s="49" t="str">
        <f>IF(FORM_COMP[[#This Row],[Arrival date]]="","",IF(AND(FORM_COMP[[#This Row],[Arrival date]]&lt;=DATE(2022,5,6),FORM_COMP[[#This Row],[Departure date]]&gt;DATE(2022,5,6)),"YES","NO"))</f>
        <v/>
      </c>
      <c r="AF20" s="49" t="str">
        <f>IF(FORM_COMP[[#This Row],[Arrival date]]="","",IF(AND(FORM_COMP[[#This Row],[Arrival date]]&lt;=DATE(2022,5,7),FORM_COMP[[#This Row],[Departure date]]&gt;DATE(2022,5,7)),"YES","NO"))</f>
        <v/>
      </c>
      <c r="AG20" s="49" t="str">
        <f>IF(FORM_COMP[[#This Row],[Arrival date]]="","",IF(AND(FORM_COMP[[#This Row],[Arrival date]]&lt;=DATE(2022,5,8),FORM_COMP[[#This Row],[Departure date]]&gt;DATE(2022,5,8)),"YES","NO"))</f>
        <v/>
      </c>
      <c r="AH20" s="49"/>
      <c r="AI20" s="49" t="str">
        <f>IF(FORM_COMP[[#This Row],[Room (04/05)]]="","",IFERROR(VLOOKUP(CONCATENATE(FORM_COMP[[#This Row],[Hotel]],".",FORM_COMP[[#This Row],[Room (04/05)]]),SET!$AK$2:$AL$18,2,FALSE),"ND"))</f>
        <v/>
      </c>
      <c r="AJ20" s="49" t="str">
        <f>IF(FORM_COMP[[#This Row],[Room (05/05)]]="","",IFERROR(VLOOKUP(CONCATENATE(FORM_COMP[[#This Row],[Hotel]],".",FORM_COMP[[#This Row],[Room (05/05)]]),SET!$AK$2:$AL$18,2,FALSE),"ND"))</f>
        <v/>
      </c>
      <c r="AK20" s="49" t="str">
        <f>IF(FORM_COMP[[#This Row],[Room (06/05)]]="","",IFERROR(VLOOKUP(CONCATENATE(FORM_COMP[[#This Row],[Hotel]],".",FORM_COMP[[#This Row],[Room (06/05)]]),SET!$AK$2:$AL$18,2,FALSE),"ND"))</f>
        <v/>
      </c>
      <c r="AL20" s="49" t="str">
        <f>IF(FORM_COMP[[#This Row],[Room (07/05)]]="","",IFERROR(VLOOKUP(CONCATENATE(FORM_COMP[[#This Row],[Hotel]],".",FORM_COMP[[#This Row],[Room (07/05)]]),SET!$AK$2:$AL$18,2,FALSE),"ND"))</f>
        <v/>
      </c>
      <c r="AM20" s="49" t="str">
        <f>IF(FORM_COMP[[#This Row],[Room (08/05)]]="","",IFERROR(VLOOKUP(CONCATENATE(FORM_COMP[[#This Row],[Hotel]],".",FORM_COMP[[#This Row],[Room (08/05)]]),SET!$AK$2:$AL$18,2,FALSE),"ND"))</f>
        <v/>
      </c>
      <c r="AN20" s="41"/>
      <c r="AO20" s="41" t="str">
        <f>IF(FORM_COMP[[#This Row],[Arrival date]]="","",IF(AND(FORM_COMP[[#This Row],[Room (04/05)]]="",AC20="Yes"),"R","OK"))</f>
        <v/>
      </c>
      <c r="AP20" t="str">
        <f>IF(FORM_COMP[[#This Row],[Arrival date]]="","",IF(AND(FORM_COMP[[#This Row],[Room (05/05)]]="",AD20="Yes"),"R","OK"))</f>
        <v/>
      </c>
      <c r="AQ20" t="str">
        <f>IF(FORM_COMP[[#This Row],[Arrival date]]="","",IF(AND(FORM_COMP[[#This Row],[Room (06/05)]]="",AE20="Yes"),"R","OK"))</f>
        <v/>
      </c>
      <c r="AR20" t="str">
        <f>IF(FORM_COMP[[#This Row],[Arrival date]]="","",IF(AND(FORM_COMP[[#This Row],[Room (07/05)]]="",AF20="Yes"),"R","OK"))</f>
        <v/>
      </c>
      <c r="AS20" t="str">
        <f>IF(FORM_COMP[[#This Row],[Arrival date]]="","",IF(AND(FORM_COMP[[#This Row],[Room (08/05)]]="",AG20="Yes"),"R","OK"))</f>
        <v/>
      </c>
    </row>
    <row r="21" spans="2:45">
      <c r="B21" s="2" t="str">
        <f>IF(FORM_COMP[[#This Row],[Title]]="","",IF(OR(FORM_COMP[[#This Row],[Hotel]]=""),"O",IF(COUNTIF(AI21:AM21,"ND")&gt;0.5,"R",IF(COUNTIF(AO21:AS21,"R")=0,"G","R"))))</f>
        <v/>
      </c>
      <c r="C21" s="2">
        <v>9</v>
      </c>
      <c r="D21" s="14" t="str">
        <f>IF(FORM_GEN[[#This Row],[Title]]="","",FORM_GEN[[#This Row],[Title]])</f>
        <v/>
      </c>
      <c r="E21" s="14" t="str">
        <f>IF(FORM_GEN[[#This Row],[LAST NAME]]="","",FORM_GEN[[#This Row],[LAST NAME]])</f>
        <v/>
      </c>
      <c r="F21" s="14" t="str">
        <f>IF(FORM_GEN[[#This Row],[FIRST NAME]]="","",FORM_GEN[[#This Row],[FIRST NAME]])</f>
        <v/>
      </c>
      <c r="G21" s="15" t="str">
        <f>IF(FORM_GEN[[#This Row],[Arrival date]]="","",FORM_GEN[[#This Row],[Arrival date]])</f>
        <v/>
      </c>
      <c r="H21" s="15" t="str">
        <f>IF(FORM_GEN[[#This Row],[Departure date]]="","",FORM_GEN[[#This Row],[Departure date]])</f>
        <v/>
      </c>
      <c r="I21" s="12"/>
      <c r="J21" s="58"/>
      <c r="K21" s="57"/>
      <c r="L21" s="59"/>
      <c r="M21" s="17"/>
      <c r="N21" s="17"/>
      <c r="O21" s="17"/>
      <c r="P21" s="63"/>
      <c r="Q21" s="64"/>
      <c r="R21" s="65"/>
      <c r="S21" s="17"/>
      <c r="T21" s="17"/>
      <c r="U21" s="17"/>
      <c r="V21" s="63"/>
      <c r="W21" s="64"/>
      <c r="X21" s="64"/>
      <c r="Y21" s="12"/>
      <c r="Z21" s="12"/>
      <c r="AA21" s="12"/>
      <c r="AB21" s="16"/>
      <c r="AC21" s="49" t="str">
        <f>IF(FORM_COMP[[#This Row],[Arrival date]]="","",IF(AND(FORM_COMP[[#This Row],[Arrival date]]&lt;=DATE(2022,5,4),FORM_COMP[[#This Row],[Departure date]]&gt;DATE(2022,5,4)),"YES","NO"))</f>
        <v/>
      </c>
      <c r="AD21" s="49" t="str">
        <f>IF(FORM_COMP[[#This Row],[Arrival date]]="","",IF(AND(FORM_COMP[[#This Row],[Arrival date]]&lt;=DATE(2022,5,5),FORM_COMP[[#This Row],[Departure date]]&gt;DATE(2022,5,5)),"YES","NO"))</f>
        <v/>
      </c>
      <c r="AE21" s="49" t="str">
        <f>IF(FORM_COMP[[#This Row],[Arrival date]]="","",IF(AND(FORM_COMP[[#This Row],[Arrival date]]&lt;=DATE(2022,5,6),FORM_COMP[[#This Row],[Departure date]]&gt;DATE(2022,5,6)),"YES","NO"))</f>
        <v/>
      </c>
      <c r="AF21" s="49" t="str">
        <f>IF(FORM_COMP[[#This Row],[Arrival date]]="","",IF(AND(FORM_COMP[[#This Row],[Arrival date]]&lt;=DATE(2022,5,7),FORM_COMP[[#This Row],[Departure date]]&gt;DATE(2022,5,7)),"YES","NO"))</f>
        <v/>
      </c>
      <c r="AG21" s="49" t="str">
        <f>IF(FORM_COMP[[#This Row],[Arrival date]]="","",IF(AND(FORM_COMP[[#This Row],[Arrival date]]&lt;=DATE(2022,5,8),FORM_COMP[[#This Row],[Departure date]]&gt;DATE(2022,5,8)),"YES","NO"))</f>
        <v/>
      </c>
      <c r="AH21" s="49"/>
      <c r="AI21" s="49" t="str">
        <f>IF(FORM_COMP[[#This Row],[Room (04/05)]]="","",IFERROR(VLOOKUP(CONCATENATE(FORM_COMP[[#This Row],[Hotel]],".",FORM_COMP[[#This Row],[Room (04/05)]]),SET!$AK$2:$AL$18,2,FALSE),"ND"))</f>
        <v/>
      </c>
      <c r="AJ21" s="49" t="str">
        <f>IF(FORM_COMP[[#This Row],[Room (05/05)]]="","",IFERROR(VLOOKUP(CONCATENATE(FORM_COMP[[#This Row],[Hotel]],".",FORM_COMP[[#This Row],[Room (05/05)]]),SET!$AK$2:$AL$18,2,FALSE),"ND"))</f>
        <v/>
      </c>
      <c r="AK21" s="49" t="str">
        <f>IF(FORM_COMP[[#This Row],[Room (06/05)]]="","",IFERROR(VLOOKUP(CONCATENATE(FORM_COMP[[#This Row],[Hotel]],".",FORM_COMP[[#This Row],[Room (06/05)]]),SET!$AK$2:$AL$18,2,FALSE),"ND"))</f>
        <v/>
      </c>
      <c r="AL21" s="49" t="str">
        <f>IF(FORM_COMP[[#This Row],[Room (07/05)]]="","",IFERROR(VLOOKUP(CONCATENATE(FORM_COMP[[#This Row],[Hotel]],".",FORM_COMP[[#This Row],[Room (07/05)]]),SET!$AK$2:$AL$18,2,FALSE),"ND"))</f>
        <v/>
      </c>
      <c r="AM21" s="49" t="str">
        <f>IF(FORM_COMP[[#This Row],[Room (08/05)]]="","",IFERROR(VLOOKUP(CONCATENATE(FORM_COMP[[#This Row],[Hotel]],".",FORM_COMP[[#This Row],[Room (08/05)]]),SET!$AK$2:$AL$18,2,FALSE),"ND"))</f>
        <v/>
      </c>
      <c r="AN21" s="41"/>
      <c r="AO21" s="41" t="str">
        <f>IF(FORM_COMP[[#This Row],[Arrival date]]="","",IF(AND(FORM_COMP[[#This Row],[Room (04/05)]]="",AC21="Yes"),"R","OK"))</f>
        <v/>
      </c>
      <c r="AP21" t="str">
        <f>IF(FORM_COMP[[#This Row],[Arrival date]]="","",IF(AND(FORM_COMP[[#This Row],[Room (05/05)]]="",AD21="Yes"),"R","OK"))</f>
        <v/>
      </c>
      <c r="AQ21" t="str">
        <f>IF(FORM_COMP[[#This Row],[Arrival date]]="","",IF(AND(FORM_COMP[[#This Row],[Room (06/05)]]="",AE21="Yes"),"R","OK"))</f>
        <v/>
      </c>
      <c r="AR21" t="str">
        <f>IF(FORM_COMP[[#This Row],[Arrival date]]="","",IF(AND(FORM_COMP[[#This Row],[Room (07/05)]]="",AF21="Yes"),"R","OK"))</f>
        <v/>
      </c>
      <c r="AS21" t="str">
        <f>IF(FORM_COMP[[#This Row],[Arrival date]]="","",IF(AND(FORM_COMP[[#This Row],[Room (08/05)]]="",AG21="Yes"),"R","OK"))</f>
        <v/>
      </c>
    </row>
    <row r="22" spans="2:45">
      <c r="B22" s="2" t="str">
        <f>IF(FORM_COMP[[#This Row],[Title]]="","",IF(OR(FORM_COMP[[#This Row],[Hotel]]=""),"O",IF(COUNTIF(AI22:AM22,"ND")&gt;0.5,"R",IF(COUNTIF(AO22:AS22,"R")=0,"G","R"))))</f>
        <v/>
      </c>
      <c r="C22" s="2">
        <v>10</v>
      </c>
      <c r="D22" s="14" t="str">
        <f>IF(FORM_GEN[[#This Row],[Title]]="","",FORM_GEN[[#This Row],[Title]])</f>
        <v/>
      </c>
      <c r="E22" s="14" t="str">
        <f>IF(FORM_GEN[[#This Row],[LAST NAME]]="","",FORM_GEN[[#This Row],[LAST NAME]])</f>
        <v/>
      </c>
      <c r="F22" s="14" t="str">
        <f>IF(FORM_GEN[[#This Row],[FIRST NAME]]="","",FORM_GEN[[#This Row],[FIRST NAME]])</f>
        <v/>
      </c>
      <c r="G22" s="15" t="str">
        <f>IF(FORM_GEN[[#This Row],[Arrival date]]="","",FORM_GEN[[#This Row],[Arrival date]])</f>
        <v/>
      </c>
      <c r="H22" s="15" t="str">
        <f>IF(FORM_GEN[[#This Row],[Departure date]]="","",FORM_GEN[[#This Row],[Departure date]])</f>
        <v/>
      </c>
      <c r="I22" s="12"/>
      <c r="J22" s="58"/>
      <c r="K22" s="57"/>
      <c r="L22" s="59"/>
      <c r="M22" s="17"/>
      <c r="N22" s="17"/>
      <c r="O22" s="17"/>
      <c r="P22" s="63"/>
      <c r="Q22" s="64"/>
      <c r="R22" s="65"/>
      <c r="S22" s="17"/>
      <c r="T22" s="17"/>
      <c r="U22" s="17"/>
      <c r="V22" s="63"/>
      <c r="W22" s="64"/>
      <c r="X22" s="64"/>
      <c r="Y22" s="12"/>
      <c r="Z22" s="12"/>
      <c r="AA22" s="12"/>
      <c r="AB22" s="16"/>
      <c r="AC22" s="49" t="str">
        <f>IF(FORM_COMP[[#This Row],[Arrival date]]="","",IF(AND(FORM_COMP[[#This Row],[Arrival date]]&lt;=DATE(2022,5,4),FORM_COMP[[#This Row],[Departure date]]&gt;DATE(2022,5,4)),"YES","NO"))</f>
        <v/>
      </c>
      <c r="AD22" s="49" t="str">
        <f>IF(FORM_COMP[[#This Row],[Arrival date]]="","",IF(AND(FORM_COMP[[#This Row],[Arrival date]]&lt;=DATE(2022,5,5),FORM_COMP[[#This Row],[Departure date]]&gt;DATE(2022,5,5)),"YES","NO"))</f>
        <v/>
      </c>
      <c r="AE22" s="49" t="str">
        <f>IF(FORM_COMP[[#This Row],[Arrival date]]="","",IF(AND(FORM_COMP[[#This Row],[Arrival date]]&lt;=DATE(2022,5,6),FORM_COMP[[#This Row],[Departure date]]&gt;DATE(2022,5,6)),"YES","NO"))</f>
        <v/>
      </c>
      <c r="AF22" s="49" t="str">
        <f>IF(FORM_COMP[[#This Row],[Arrival date]]="","",IF(AND(FORM_COMP[[#This Row],[Arrival date]]&lt;=DATE(2022,5,7),FORM_COMP[[#This Row],[Departure date]]&gt;DATE(2022,5,7)),"YES","NO"))</f>
        <v/>
      </c>
      <c r="AG22" s="49" t="str">
        <f>IF(FORM_COMP[[#This Row],[Arrival date]]="","",IF(AND(FORM_COMP[[#This Row],[Arrival date]]&lt;=DATE(2022,5,8),FORM_COMP[[#This Row],[Departure date]]&gt;DATE(2022,5,8)),"YES","NO"))</f>
        <v/>
      </c>
      <c r="AH22" s="49"/>
      <c r="AI22" s="49" t="str">
        <f>IF(FORM_COMP[[#This Row],[Room (04/05)]]="","",IFERROR(VLOOKUP(CONCATENATE(FORM_COMP[[#This Row],[Hotel]],".",FORM_COMP[[#This Row],[Room (04/05)]]),SET!$AK$2:$AL$18,2,FALSE),"ND"))</f>
        <v/>
      </c>
      <c r="AJ22" s="49" t="str">
        <f>IF(FORM_COMP[[#This Row],[Room (05/05)]]="","",IFERROR(VLOOKUP(CONCATENATE(FORM_COMP[[#This Row],[Hotel]],".",FORM_COMP[[#This Row],[Room (05/05)]]),SET!$AK$2:$AL$18,2,FALSE),"ND"))</f>
        <v/>
      </c>
      <c r="AK22" s="49" t="str">
        <f>IF(FORM_COMP[[#This Row],[Room (06/05)]]="","",IFERROR(VLOOKUP(CONCATENATE(FORM_COMP[[#This Row],[Hotel]],".",FORM_COMP[[#This Row],[Room (06/05)]]),SET!$AK$2:$AL$18,2,FALSE),"ND"))</f>
        <v/>
      </c>
      <c r="AL22" s="49" t="str">
        <f>IF(FORM_COMP[[#This Row],[Room (07/05)]]="","",IFERROR(VLOOKUP(CONCATENATE(FORM_COMP[[#This Row],[Hotel]],".",FORM_COMP[[#This Row],[Room (07/05)]]),SET!$AK$2:$AL$18,2,FALSE),"ND"))</f>
        <v/>
      </c>
      <c r="AM22" s="49" t="str">
        <f>IF(FORM_COMP[[#This Row],[Room (08/05)]]="","",IFERROR(VLOOKUP(CONCATENATE(FORM_COMP[[#This Row],[Hotel]],".",FORM_COMP[[#This Row],[Room (08/05)]]),SET!$AK$2:$AL$18,2,FALSE),"ND"))</f>
        <v/>
      </c>
      <c r="AN22" s="41"/>
      <c r="AO22" s="41" t="str">
        <f>IF(FORM_COMP[[#This Row],[Arrival date]]="","",IF(AND(FORM_COMP[[#This Row],[Room (04/05)]]="",AC22="Yes"),"R","OK"))</f>
        <v/>
      </c>
      <c r="AP22" t="str">
        <f>IF(FORM_COMP[[#This Row],[Arrival date]]="","",IF(AND(FORM_COMP[[#This Row],[Room (05/05)]]="",AD22="Yes"),"R","OK"))</f>
        <v/>
      </c>
      <c r="AQ22" t="str">
        <f>IF(FORM_COMP[[#This Row],[Arrival date]]="","",IF(AND(FORM_COMP[[#This Row],[Room (06/05)]]="",AE22="Yes"),"R","OK"))</f>
        <v/>
      </c>
      <c r="AR22" t="str">
        <f>IF(FORM_COMP[[#This Row],[Arrival date]]="","",IF(AND(FORM_COMP[[#This Row],[Room (07/05)]]="",AF22="Yes"),"R","OK"))</f>
        <v/>
      </c>
      <c r="AS22" t="str">
        <f>IF(FORM_COMP[[#This Row],[Arrival date]]="","",IF(AND(FORM_COMP[[#This Row],[Room (08/05)]]="",AG22="Yes"),"R","OK"))</f>
        <v/>
      </c>
    </row>
    <row r="23" spans="2:45">
      <c r="B23" s="2" t="str">
        <f>IF(FORM_COMP[[#This Row],[Title]]="","",IF(OR(FORM_COMP[[#This Row],[Hotel]]=""),"O",IF(COUNTIF(AI23:AM23,"ND")&gt;0.5,"R",IF(COUNTIF(AO23:AS23,"R")=0,"G","R"))))</f>
        <v/>
      </c>
      <c r="C23" s="2">
        <v>11</v>
      </c>
      <c r="D23" s="14" t="str">
        <f>IF(FORM_GEN[[#This Row],[Title]]="","",FORM_GEN[[#This Row],[Title]])</f>
        <v/>
      </c>
      <c r="E23" s="14" t="str">
        <f>IF(FORM_GEN[[#This Row],[LAST NAME]]="","",FORM_GEN[[#This Row],[LAST NAME]])</f>
        <v/>
      </c>
      <c r="F23" s="14" t="str">
        <f>IF(FORM_GEN[[#This Row],[FIRST NAME]]="","",FORM_GEN[[#This Row],[FIRST NAME]])</f>
        <v/>
      </c>
      <c r="G23" s="15" t="str">
        <f>IF(FORM_GEN[[#This Row],[Arrival date]]="","",FORM_GEN[[#This Row],[Arrival date]])</f>
        <v/>
      </c>
      <c r="H23" s="15" t="str">
        <f>IF(FORM_GEN[[#This Row],[Departure date]]="","",FORM_GEN[[#This Row],[Departure date]])</f>
        <v/>
      </c>
      <c r="I23" s="12"/>
      <c r="J23" s="58"/>
      <c r="K23" s="57"/>
      <c r="L23" s="59"/>
      <c r="M23" s="17"/>
      <c r="N23" s="17"/>
      <c r="O23" s="17"/>
      <c r="P23" s="63"/>
      <c r="Q23" s="64"/>
      <c r="R23" s="65"/>
      <c r="S23" s="17"/>
      <c r="T23" s="17"/>
      <c r="U23" s="17"/>
      <c r="V23" s="63"/>
      <c r="W23" s="64"/>
      <c r="X23" s="64"/>
      <c r="Y23" s="12"/>
      <c r="Z23" s="12"/>
      <c r="AA23" s="12"/>
      <c r="AB23" s="16"/>
      <c r="AC23" s="49" t="str">
        <f>IF(FORM_COMP[[#This Row],[Arrival date]]="","",IF(AND(FORM_COMP[[#This Row],[Arrival date]]&lt;=DATE(2022,5,4),FORM_COMP[[#This Row],[Departure date]]&gt;DATE(2022,5,4)),"YES","NO"))</f>
        <v/>
      </c>
      <c r="AD23" s="49" t="str">
        <f>IF(FORM_COMP[[#This Row],[Arrival date]]="","",IF(AND(FORM_COMP[[#This Row],[Arrival date]]&lt;=DATE(2022,5,5),FORM_COMP[[#This Row],[Departure date]]&gt;DATE(2022,5,5)),"YES","NO"))</f>
        <v/>
      </c>
      <c r="AE23" s="49" t="str">
        <f>IF(FORM_COMP[[#This Row],[Arrival date]]="","",IF(AND(FORM_COMP[[#This Row],[Arrival date]]&lt;=DATE(2022,5,6),FORM_COMP[[#This Row],[Departure date]]&gt;DATE(2022,5,6)),"YES","NO"))</f>
        <v/>
      </c>
      <c r="AF23" s="49" t="str">
        <f>IF(FORM_COMP[[#This Row],[Arrival date]]="","",IF(AND(FORM_COMP[[#This Row],[Arrival date]]&lt;=DATE(2022,5,7),FORM_COMP[[#This Row],[Departure date]]&gt;DATE(2022,5,7)),"YES","NO"))</f>
        <v/>
      </c>
      <c r="AG23" s="49" t="str">
        <f>IF(FORM_COMP[[#This Row],[Arrival date]]="","",IF(AND(FORM_COMP[[#This Row],[Arrival date]]&lt;=DATE(2022,5,8),FORM_COMP[[#This Row],[Departure date]]&gt;DATE(2022,5,8)),"YES","NO"))</f>
        <v/>
      </c>
      <c r="AH23" s="49"/>
      <c r="AI23" s="49" t="str">
        <f>IF(FORM_COMP[[#This Row],[Room (04/05)]]="","",IFERROR(VLOOKUP(CONCATENATE(FORM_COMP[[#This Row],[Hotel]],".",FORM_COMP[[#This Row],[Room (04/05)]]),SET!$AK$2:$AL$18,2,FALSE),"ND"))</f>
        <v/>
      </c>
      <c r="AJ23" s="49" t="str">
        <f>IF(FORM_COMP[[#This Row],[Room (05/05)]]="","",IFERROR(VLOOKUP(CONCATENATE(FORM_COMP[[#This Row],[Hotel]],".",FORM_COMP[[#This Row],[Room (05/05)]]),SET!$AK$2:$AL$18,2,FALSE),"ND"))</f>
        <v/>
      </c>
      <c r="AK23" s="49" t="str">
        <f>IF(FORM_COMP[[#This Row],[Room (06/05)]]="","",IFERROR(VLOOKUP(CONCATENATE(FORM_COMP[[#This Row],[Hotel]],".",FORM_COMP[[#This Row],[Room (06/05)]]),SET!$AK$2:$AL$18,2,FALSE),"ND"))</f>
        <v/>
      </c>
      <c r="AL23" s="49" t="str">
        <f>IF(FORM_COMP[[#This Row],[Room (07/05)]]="","",IFERROR(VLOOKUP(CONCATENATE(FORM_COMP[[#This Row],[Hotel]],".",FORM_COMP[[#This Row],[Room (07/05)]]),SET!$AK$2:$AL$18,2,FALSE),"ND"))</f>
        <v/>
      </c>
      <c r="AM23" s="49" t="str">
        <f>IF(FORM_COMP[[#This Row],[Room (08/05)]]="","",IFERROR(VLOOKUP(CONCATENATE(FORM_COMP[[#This Row],[Hotel]],".",FORM_COMP[[#This Row],[Room (08/05)]]),SET!$AK$2:$AL$18,2,FALSE),"ND"))</f>
        <v/>
      </c>
      <c r="AN23" s="41"/>
      <c r="AO23" s="41" t="str">
        <f>IF(FORM_COMP[[#This Row],[Arrival date]]="","",IF(AND(FORM_COMP[[#This Row],[Room (04/05)]]="",AC23="Yes"),"R","OK"))</f>
        <v/>
      </c>
      <c r="AP23" t="str">
        <f>IF(FORM_COMP[[#This Row],[Arrival date]]="","",IF(AND(FORM_COMP[[#This Row],[Room (05/05)]]="",AD23="Yes"),"R","OK"))</f>
        <v/>
      </c>
      <c r="AQ23" t="str">
        <f>IF(FORM_COMP[[#This Row],[Arrival date]]="","",IF(AND(FORM_COMP[[#This Row],[Room (06/05)]]="",AE23="Yes"),"R","OK"))</f>
        <v/>
      </c>
      <c r="AR23" t="str">
        <f>IF(FORM_COMP[[#This Row],[Arrival date]]="","",IF(AND(FORM_COMP[[#This Row],[Room (07/05)]]="",AF23="Yes"),"R","OK"))</f>
        <v/>
      </c>
      <c r="AS23" t="str">
        <f>IF(FORM_COMP[[#This Row],[Arrival date]]="","",IF(AND(FORM_COMP[[#This Row],[Room (08/05)]]="",AG23="Yes"),"R","OK"))</f>
        <v/>
      </c>
    </row>
    <row r="24" spans="2:45">
      <c r="B24" s="2" t="str">
        <f>IF(FORM_COMP[[#This Row],[Title]]="","",IF(OR(FORM_COMP[[#This Row],[Hotel]]=""),"O",IF(COUNTIF(AI24:AM24,"ND")&gt;0.5,"R",IF(COUNTIF(AO24:AS24,"R")=0,"G","R"))))</f>
        <v/>
      </c>
      <c r="C24" s="2">
        <v>12</v>
      </c>
      <c r="D24" s="14" t="str">
        <f>IF(FORM_GEN[[#This Row],[Title]]="","",FORM_GEN[[#This Row],[Title]])</f>
        <v/>
      </c>
      <c r="E24" s="14" t="str">
        <f>IF(FORM_GEN[[#This Row],[LAST NAME]]="","",FORM_GEN[[#This Row],[LAST NAME]])</f>
        <v/>
      </c>
      <c r="F24" s="14" t="str">
        <f>IF(FORM_GEN[[#This Row],[FIRST NAME]]="","",FORM_GEN[[#This Row],[FIRST NAME]])</f>
        <v/>
      </c>
      <c r="G24" s="15" t="str">
        <f>IF(FORM_GEN[[#This Row],[Arrival date]]="","",FORM_GEN[[#This Row],[Arrival date]])</f>
        <v/>
      </c>
      <c r="H24" s="15" t="str">
        <f>IF(FORM_GEN[[#This Row],[Departure date]]="","",FORM_GEN[[#This Row],[Departure date]])</f>
        <v/>
      </c>
      <c r="I24" s="12"/>
      <c r="J24" s="58"/>
      <c r="K24" s="57"/>
      <c r="L24" s="59"/>
      <c r="M24" s="17"/>
      <c r="N24" s="17"/>
      <c r="O24" s="17"/>
      <c r="P24" s="63"/>
      <c r="Q24" s="64"/>
      <c r="R24" s="65"/>
      <c r="S24" s="17"/>
      <c r="T24" s="17"/>
      <c r="U24" s="17"/>
      <c r="V24" s="63"/>
      <c r="W24" s="64"/>
      <c r="X24" s="64"/>
      <c r="Y24" s="12"/>
      <c r="Z24" s="12"/>
      <c r="AA24" s="12"/>
      <c r="AB24" s="16"/>
      <c r="AC24" s="49" t="str">
        <f>IF(FORM_COMP[[#This Row],[Arrival date]]="","",IF(AND(FORM_COMP[[#This Row],[Arrival date]]&lt;=DATE(2022,5,4),FORM_COMP[[#This Row],[Departure date]]&gt;DATE(2022,5,4)),"YES","NO"))</f>
        <v/>
      </c>
      <c r="AD24" s="49" t="str">
        <f>IF(FORM_COMP[[#This Row],[Arrival date]]="","",IF(AND(FORM_COMP[[#This Row],[Arrival date]]&lt;=DATE(2022,5,5),FORM_COMP[[#This Row],[Departure date]]&gt;DATE(2022,5,5)),"YES","NO"))</f>
        <v/>
      </c>
      <c r="AE24" s="49" t="str">
        <f>IF(FORM_COMP[[#This Row],[Arrival date]]="","",IF(AND(FORM_COMP[[#This Row],[Arrival date]]&lt;=DATE(2022,5,6),FORM_COMP[[#This Row],[Departure date]]&gt;DATE(2022,5,6)),"YES","NO"))</f>
        <v/>
      </c>
      <c r="AF24" s="49" t="str">
        <f>IF(FORM_COMP[[#This Row],[Arrival date]]="","",IF(AND(FORM_COMP[[#This Row],[Arrival date]]&lt;=DATE(2022,5,7),FORM_COMP[[#This Row],[Departure date]]&gt;DATE(2022,5,7)),"YES","NO"))</f>
        <v/>
      </c>
      <c r="AG24" s="49" t="str">
        <f>IF(FORM_COMP[[#This Row],[Arrival date]]="","",IF(AND(FORM_COMP[[#This Row],[Arrival date]]&lt;=DATE(2022,5,8),FORM_COMP[[#This Row],[Departure date]]&gt;DATE(2022,5,8)),"YES","NO"))</f>
        <v/>
      </c>
      <c r="AH24" s="49"/>
      <c r="AI24" s="49" t="str">
        <f>IF(FORM_COMP[[#This Row],[Room (04/05)]]="","",IFERROR(VLOOKUP(CONCATENATE(FORM_COMP[[#This Row],[Hotel]],".",FORM_COMP[[#This Row],[Room (04/05)]]),SET!$AK$2:$AL$18,2,FALSE),"ND"))</f>
        <v/>
      </c>
      <c r="AJ24" s="49" t="str">
        <f>IF(FORM_COMP[[#This Row],[Room (05/05)]]="","",IFERROR(VLOOKUP(CONCATENATE(FORM_COMP[[#This Row],[Hotel]],".",FORM_COMP[[#This Row],[Room (05/05)]]),SET!$AK$2:$AL$18,2,FALSE),"ND"))</f>
        <v/>
      </c>
      <c r="AK24" s="49" t="str">
        <f>IF(FORM_COMP[[#This Row],[Room (06/05)]]="","",IFERROR(VLOOKUP(CONCATENATE(FORM_COMP[[#This Row],[Hotel]],".",FORM_COMP[[#This Row],[Room (06/05)]]),SET!$AK$2:$AL$18,2,FALSE),"ND"))</f>
        <v/>
      </c>
      <c r="AL24" s="49" t="str">
        <f>IF(FORM_COMP[[#This Row],[Room (07/05)]]="","",IFERROR(VLOOKUP(CONCATENATE(FORM_COMP[[#This Row],[Hotel]],".",FORM_COMP[[#This Row],[Room (07/05)]]),SET!$AK$2:$AL$18,2,FALSE),"ND"))</f>
        <v/>
      </c>
      <c r="AM24" s="49" t="str">
        <f>IF(FORM_COMP[[#This Row],[Room (08/05)]]="","",IFERROR(VLOOKUP(CONCATENATE(FORM_COMP[[#This Row],[Hotel]],".",FORM_COMP[[#This Row],[Room (08/05)]]),SET!$AK$2:$AL$18,2,FALSE),"ND"))</f>
        <v/>
      </c>
      <c r="AN24" s="41"/>
      <c r="AO24" s="41" t="str">
        <f>IF(FORM_COMP[[#This Row],[Arrival date]]="","",IF(AND(FORM_COMP[[#This Row],[Room (04/05)]]="",AC24="Yes"),"R","OK"))</f>
        <v/>
      </c>
      <c r="AP24" t="str">
        <f>IF(FORM_COMP[[#This Row],[Arrival date]]="","",IF(AND(FORM_COMP[[#This Row],[Room (05/05)]]="",AD24="Yes"),"R","OK"))</f>
        <v/>
      </c>
      <c r="AQ24" t="str">
        <f>IF(FORM_COMP[[#This Row],[Arrival date]]="","",IF(AND(FORM_COMP[[#This Row],[Room (06/05)]]="",AE24="Yes"),"R","OK"))</f>
        <v/>
      </c>
      <c r="AR24" t="str">
        <f>IF(FORM_COMP[[#This Row],[Arrival date]]="","",IF(AND(FORM_COMP[[#This Row],[Room (07/05)]]="",AF24="Yes"),"R","OK"))</f>
        <v/>
      </c>
      <c r="AS24" t="str">
        <f>IF(FORM_COMP[[#This Row],[Arrival date]]="","",IF(AND(FORM_COMP[[#This Row],[Room (08/05)]]="",AG24="Yes"),"R","OK"))</f>
        <v/>
      </c>
    </row>
    <row r="25" spans="2:45">
      <c r="B25" s="2" t="str">
        <f>IF(FORM_COMP[[#This Row],[Title]]="","",IF(OR(FORM_COMP[[#This Row],[Hotel]]=""),"O",IF(COUNTIF(AI25:AM25,"ND")&gt;0.5,"R",IF(COUNTIF(AO25:AS25,"R")=0,"G","R"))))</f>
        <v/>
      </c>
      <c r="C25" s="2">
        <v>13</v>
      </c>
      <c r="D25" s="14" t="str">
        <f>IF(FORM_GEN[[#This Row],[Title]]="","",FORM_GEN[[#This Row],[Title]])</f>
        <v/>
      </c>
      <c r="E25" s="14" t="str">
        <f>IF(FORM_GEN[[#This Row],[LAST NAME]]="","",FORM_GEN[[#This Row],[LAST NAME]])</f>
        <v/>
      </c>
      <c r="F25" s="14" t="str">
        <f>IF(FORM_GEN[[#This Row],[FIRST NAME]]="","",FORM_GEN[[#This Row],[FIRST NAME]])</f>
        <v/>
      </c>
      <c r="G25" s="15" t="str">
        <f>IF(FORM_GEN[[#This Row],[Arrival date]]="","",FORM_GEN[[#This Row],[Arrival date]])</f>
        <v/>
      </c>
      <c r="H25" s="15" t="str">
        <f>IF(FORM_GEN[[#This Row],[Departure date]]="","",FORM_GEN[[#This Row],[Departure date]])</f>
        <v/>
      </c>
      <c r="I25" s="12"/>
      <c r="J25" s="58"/>
      <c r="K25" s="57"/>
      <c r="L25" s="59"/>
      <c r="M25" s="17"/>
      <c r="N25" s="17"/>
      <c r="O25" s="17"/>
      <c r="P25" s="63"/>
      <c r="Q25" s="64"/>
      <c r="R25" s="65"/>
      <c r="S25" s="17"/>
      <c r="T25" s="17"/>
      <c r="U25" s="17"/>
      <c r="V25" s="63"/>
      <c r="W25" s="64"/>
      <c r="X25" s="64"/>
      <c r="Y25" s="12"/>
      <c r="Z25" s="12"/>
      <c r="AA25" s="12"/>
      <c r="AB25" s="16"/>
      <c r="AC25" s="49" t="str">
        <f>IF(FORM_COMP[[#This Row],[Arrival date]]="","",IF(AND(FORM_COMP[[#This Row],[Arrival date]]&lt;=DATE(2022,5,4),FORM_COMP[[#This Row],[Departure date]]&gt;DATE(2022,5,4)),"YES","NO"))</f>
        <v/>
      </c>
      <c r="AD25" s="49" t="str">
        <f>IF(FORM_COMP[[#This Row],[Arrival date]]="","",IF(AND(FORM_COMP[[#This Row],[Arrival date]]&lt;=DATE(2022,5,5),FORM_COMP[[#This Row],[Departure date]]&gt;DATE(2022,5,5)),"YES","NO"))</f>
        <v/>
      </c>
      <c r="AE25" s="49" t="str">
        <f>IF(FORM_COMP[[#This Row],[Arrival date]]="","",IF(AND(FORM_COMP[[#This Row],[Arrival date]]&lt;=DATE(2022,5,6),FORM_COMP[[#This Row],[Departure date]]&gt;DATE(2022,5,6)),"YES","NO"))</f>
        <v/>
      </c>
      <c r="AF25" s="49" t="str">
        <f>IF(FORM_COMP[[#This Row],[Arrival date]]="","",IF(AND(FORM_COMP[[#This Row],[Arrival date]]&lt;=DATE(2022,5,7),FORM_COMP[[#This Row],[Departure date]]&gt;DATE(2022,5,7)),"YES","NO"))</f>
        <v/>
      </c>
      <c r="AG25" s="49" t="str">
        <f>IF(FORM_COMP[[#This Row],[Arrival date]]="","",IF(AND(FORM_COMP[[#This Row],[Arrival date]]&lt;=DATE(2022,5,8),FORM_COMP[[#This Row],[Departure date]]&gt;DATE(2022,5,8)),"YES","NO"))</f>
        <v/>
      </c>
      <c r="AH25" s="49"/>
      <c r="AI25" s="49" t="str">
        <f>IF(FORM_COMP[[#This Row],[Room (04/05)]]="","",IFERROR(VLOOKUP(CONCATENATE(FORM_COMP[[#This Row],[Hotel]],".",FORM_COMP[[#This Row],[Room (04/05)]]),SET!$AK$2:$AL$18,2,FALSE),"ND"))</f>
        <v/>
      </c>
      <c r="AJ25" s="49" t="str">
        <f>IF(FORM_COMP[[#This Row],[Room (05/05)]]="","",IFERROR(VLOOKUP(CONCATENATE(FORM_COMP[[#This Row],[Hotel]],".",FORM_COMP[[#This Row],[Room (05/05)]]),SET!$AK$2:$AL$18,2,FALSE),"ND"))</f>
        <v/>
      </c>
      <c r="AK25" s="49" t="str">
        <f>IF(FORM_COMP[[#This Row],[Room (06/05)]]="","",IFERROR(VLOOKUP(CONCATENATE(FORM_COMP[[#This Row],[Hotel]],".",FORM_COMP[[#This Row],[Room (06/05)]]),SET!$AK$2:$AL$18,2,FALSE),"ND"))</f>
        <v/>
      </c>
      <c r="AL25" s="49" t="str">
        <f>IF(FORM_COMP[[#This Row],[Room (07/05)]]="","",IFERROR(VLOOKUP(CONCATENATE(FORM_COMP[[#This Row],[Hotel]],".",FORM_COMP[[#This Row],[Room (07/05)]]),SET!$AK$2:$AL$18,2,FALSE),"ND"))</f>
        <v/>
      </c>
      <c r="AM25" s="49" t="str">
        <f>IF(FORM_COMP[[#This Row],[Room (08/05)]]="","",IFERROR(VLOOKUP(CONCATENATE(FORM_COMP[[#This Row],[Hotel]],".",FORM_COMP[[#This Row],[Room (08/05)]]),SET!$AK$2:$AL$18,2,FALSE),"ND"))</f>
        <v/>
      </c>
      <c r="AN25" s="41"/>
      <c r="AO25" s="41" t="str">
        <f>IF(FORM_COMP[[#This Row],[Arrival date]]="","",IF(AND(FORM_COMP[[#This Row],[Room (04/05)]]="",AC25="Yes"),"R","OK"))</f>
        <v/>
      </c>
      <c r="AP25" t="str">
        <f>IF(FORM_COMP[[#This Row],[Arrival date]]="","",IF(AND(FORM_COMP[[#This Row],[Room (05/05)]]="",AD25="Yes"),"R","OK"))</f>
        <v/>
      </c>
      <c r="AQ25" t="str">
        <f>IF(FORM_COMP[[#This Row],[Arrival date]]="","",IF(AND(FORM_COMP[[#This Row],[Room (06/05)]]="",AE25="Yes"),"R","OK"))</f>
        <v/>
      </c>
      <c r="AR25" t="str">
        <f>IF(FORM_COMP[[#This Row],[Arrival date]]="","",IF(AND(FORM_COMP[[#This Row],[Room (07/05)]]="",AF25="Yes"),"R","OK"))</f>
        <v/>
      </c>
      <c r="AS25" t="str">
        <f>IF(FORM_COMP[[#This Row],[Arrival date]]="","",IF(AND(FORM_COMP[[#This Row],[Room (08/05)]]="",AG25="Yes"),"R","OK"))</f>
        <v/>
      </c>
    </row>
    <row r="26" spans="2:45">
      <c r="B26" s="2" t="str">
        <f>IF(FORM_COMP[[#This Row],[Title]]="","",IF(OR(FORM_COMP[[#This Row],[Hotel]]=""),"O",IF(COUNTIF(AI26:AM26,"ND")&gt;0.5,"R",IF(COUNTIF(AO26:AS26,"R")=0,"G","R"))))</f>
        <v/>
      </c>
      <c r="C26" s="2">
        <v>14</v>
      </c>
      <c r="D26" s="14" t="str">
        <f>IF(FORM_GEN[[#This Row],[Title]]="","",FORM_GEN[[#This Row],[Title]])</f>
        <v/>
      </c>
      <c r="E26" s="14" t="str">
        <f>IF(FORM_GEN[[#This Row],[LAST NAME]]="","",FORM_GEN[[#This Row],[LAST NAME]])</f>
        <v/>
      </c>
      <c r="F26" s="14" t="str">
        <f>IF(FORM_GEN[[#This Row],[FIRST NAME]]="","",FORM_GEN[[#This Row],[FIRST NAME]])</f>
        <v/>
      </c>
      <c r="G26" s="15" t="str">
        <f>IF(FORM_GEN[[#This Row],[Arrival date]]="","",FORM_GEN[[#This Row],[Arrival date]])</f>
        <v/>
      </c>
      <c r="H26" s="15" t="str">
        <f>IF(FORM_GEN[[#This Row],[Departure date]]="","",FORM_GEN[[#This Row],[Departure date]])</f>
        <v/>
      </c>
      <c r="I26" s="12"/>
      <c r="J26" s="58"/>
      <c r="K26" s="57"/>
      <c r="L26" s="59"/>
      <c r="M26" s="17"/>
      <c r="N26" s="17"/>
      <c r="O26" s="17"/>
      <c r="P26" s="63"/>
      <c r="Q26" s="64"/>
      <c r="R26" s="65"/>
      <c r="S26" s="17"/>
      <c r="T26" s="17"/>
      <c r="U26" s="17"/>
      <c r="V26" s="63"/>
      <c r="W26" s="64"/>
      <c r="X26" s="64"/>
      <c r="Y26" s="12"/>
      <c r="Z26" s="12"/>
      <c r="AA26" s="12"/>
      <c r="AB26" s="16"/>
      <c r="AC26" s="49" t="str">
        <f>IF(FORM_COMP[[#This Row],[Arrival date]]="","",IF(AND(FORM_COMP[[#This Row],[Arrival date]]&lt;=DATE(2022,5,4),FORM_COMP[[#This Row],[Departure date]]&gt;DATE(2022,5,4)),"YES","NO"))</f>
        <v/>
      </c>
      <c r="AD26" s="49" t="str">
        <f>IF(FORM_COMP[[#This Row],[Arrival date]]="","",IF(AND(FORM_COMP[[#This Row],[Arrival date]]&lt;=DATE(2022,5,5),FORM_COMP[[#This Row],[Departure date]]&gt;DATE(2022,5,5)),"YES","NO"))</f>
        <v/>
      </c>
      <c r="AE26" s="49" t="str">
        <f>IF(FORM_COMP[[#This Row],[Arrival date]]="","",IF(AND(FORM_COMP[[#This Row],[Arrival date]]&lt;=DATE(2022,5,6),FORM_COMP[[#This Row],[Departure date]]&gt;DATE(2022,5,6)),"YES","NO"))</f>
        <v/>
      </c>
      <c r="AF26" s="49" t="str">
        <f>IF(FORM_COMP[[#This Row],[Arrival date]]="","",IF(AND(FORM_COMP[[#This Row],[Arrival date]]&lt;=DATE(2022,5,7),FORM_COMP[[#This Row],[Departure date]]&gt;DATE(2022,5,7)),"YES","NO"))</f>
        <v/>
      </c>
      <c r="AG26" s="49" t="str">
        <f>IF(FORM_COMP[[#This Row],[Arrival date]]="","",IF(AND(FORM_COMP[[#This Row],[Arrival date]]&lt;=DATE(2022,5,8),FORM_COMP[[#This Row],[Departure date]]&gt;DATE(2022,5,8)),"YES","NO"))</f>
        <v/>
      </c>
      <c r="AH26" s="49"/>
      <c r="AI26" s="49" t="str">
        <f>IF(FORM_COMP[[#This Row],[Room (04/05)]]="","",IFERROR(VLOOKUP(CONCATENATE(FORM_COMP[[#This Row],[Hotel]],".",FORM_COMP[[#This Row],[Room (04/05)]]),SET!$AK$2:$AL$18,2,FALSE),"ND"))</f>
        <v/>
      </c>
      <c r="AJ26" s="49" t="str">
        <f>IF(FORM_COMP[[#This Row],[Room (05/05)]]="","",IFERROR(VLOOKUP(CONCATENATE(FORM_COMP[[#This Row],[Hotel]],".",FORM_COMP[[#This Row],[Room (05/05)]]),SET!$AK$2:$AL$18,2,FALSE),"ND"))</f>
        <v/>
      </c>
      <c r="AK26" s="49" t="str">
        <f>IF(FORM_COMP[[#This Row],[Room (06/05)]]="","",IFERROR(VLOOKUP(CONCATENATE(FORM_COMP[[#This Row],[Hotel]],".",FORM_COMP[[#This Row],[Room (06/05)]]),SET!$AK$2:$AL$18,2,FALSE),"ND"))</f>
        <v/>
      </c>
      <c r="AL26" s="49" t="str">
        <f>IF(FORM_COMP[[#This Row],[Room (07/05)]]="","",IFERROR(VLOOKUP(CONCATENATE(FORM_COMP[[#This Row],[Hotel]],".",FORM_COMP[[#This Row],[Room (07/05)]]),SET!$AK$2:$AL$18,2,FALSE),"ND"))</f>
        <v/>
      </c>
      <c r="AM26" s="49" t="str">
        <f>IF(FORM_COMP[[#This Row],[Room (08/05)]]="","",IFERROR(VLOOKUP(CONCATENATE(FORM_COMP[[#This Row],[Hotel]],".",FORM_COMP[[#This Row],[Room (08/05)]]),SET!$AK$2:$AL$18,2,FALSE),"ND"))</f>
        <v/>
      </c>
      <c r="AN26" s="41"/>
      <c r="AO26" s="41" t="str">
        <f>IF(FORM_COMP[[#This Row],[Arrival date]]="","",IF(AND(FORM_COMP[[#This Row],[Room (04/05)]]="",AC26="Yes"),"R","OK"))</f>
        <v/>
      </c>
      <c r="AP26" t="str">
        <f>IF(FORM_COMP[[#This Row],[Arrival date]]="","",IF(AND(FORM_COMP[[#This Row],[Room (05/05)]]="",AD26="Yes"),"R","OK"))</f>
        <v/>
      </c>
      <c r="AQ26" t="str">
        <f>IF(FORM_COMP[[#This Row],[Arrival date]]="","",IF(AND(FORM_COMP[[#This Row],[Room (06/05)]]="",AE26="Yes"),"R","OK"))</f>
        <v/>
      </c>
      <c r="AR26" t="str">
        <f>IF(FORM_COMP[[#This Row],[Arrival date]]="","",IF(AND(FORM_COMP[[#This Row],[Room (07/05)]]="",AF26="Yes"),"R","OK"))</f>
        <v/>
      </c>
      <c r="AS26" t="str">
        <f>IF(FORM_COMP[[#This Row],[Arrival date]]="","",IF(AND(FORM_COMP[[#This Row],[Room (08/05)]]="",AG26="Yes"),"R","OK"))</f>
        <v/>
      </c>
    </row>
    <row r="27" spans="2:45">
      <c r="B27" s="2" t="str">
        <f>IF(FORM_COMP[[#This Row],[Title]]="","",IF(OR(FORM_COMP[[#This Row],[Hotel]]=""),"O",IF(COUNTIF(AI27:AM27,"ND")&gt;0.5,"R",IF(COUNTIF(AO27:AS27,"R")=0,"G","R"))))</f>
        <v/>
      </c>
      <c r="C27" s="2">
        <v>15</v>
      </c>
      <c r="D27" s="14" t="str">
        <f>IF(FORM_GEN[[#This Row],[Title]]="","",FORM_GEN[[#This Row],[Title]])</f>
        <v/>
      </c>
      <c r="E27" s="14" t="str">
        <f>IF(FORM_GEN[[#This Row],[LAST NAME]]="","",FORM_GEN[[#This Row],[LAST NAME]])</f>
        <v/>
      </c>
      <c r="F27" s="14" t="str">
        <f>IF(FORM_GEN[[#This Row],[FIRST NAME]]="","",FORM_GEN[[#This Row],[FIRST NAME]])</f>
        <v/>
      </c>
      <c r="G27" s="15" t="str">
        <f>IF(FORM_GEN[[#This Row],[Arrival date]]="","",FORM_GEN[[#This Row],[Arrival date]])</f>
        <v/>
      </c>
      <c r="H27" s="15" t="str">
        <f>IF(FORM_GEN[[#This Row],[Departure date]]="","",FORM_GEN[[#This Row],[Departure date]])</f>
        <v/>
      </c>
      <c r="I27" s="12"/>
      <c r="J27" s="58"/>
      <c r="K27" s="57"/>
      <c r="L27" s="59"/>
      <c r="M27" s="17"/>
      <c r="N27" s="17"/>
      <c r="O27" s="17"/>
      <c r="P27" s="63"/>
      <c r="Q27" s="64"/>
      <c r="R27" s="65"/>
      <c r="S27" s="17"/>
      <c r="T27" s="17"/>
      <c r="U27" s="17"/>
      <c r="V27" s="63"/>
      <c r="W27" s="64"/>
      <c r="X27" s="64"/>
      <c r="Y27" s="12"/>
      <c r="Z27" s="12"/>
      <c r="AA27" s="12"/>
      <c r="AB27" s="16"/>
      <c r="AC27" s="49" t="str">
        <f>IF(FORM_COMP[[#This Row],[Arrival date]]="","",IF(AND(FORM_COMP[[#This Row],[Arrival date]]&lt;=DATE(2022,5,4),FORM_COMP[[#This Row],[Departure date]]&gt;DATE(2022,5,4)),"YES","NO"))</f>
        <v/>
      </c>
      <c r="AD27" s="49" t="str">
        <f>IF(FORM_COMP[[#This Row],[Arrival date]]="","",IF(AND(FORM_COMP[[#This Row],[Arrival date]]&lt;=DATE(2022,5,5),FORM_COMP[[#This Row],[Departure date]]&gt;DATE(2022,5,5)),"YES","NO"))</f>
        <v/>
      </c>
      <c r="AE27" s="49" t="str">
        <f>IF(FORM_COMP[[#This Row],[Arrival date]]="","",IF(AND(FORM_COMP[[#This Row],[Arrival date]]&lt;=DATE(2022,5,6),FORM_COMP[[#This Row],[Departure date]]&gt;DATE(2022,5,6)),"YES","NO"))</f>
        <v/>
      </c>
      <c r="AF27" s="49" t="str">
        <f>IF(FORM_COMP[[#This Row],[Arrival date]]="","",IF(AND(FORM_COMP[[#This Row],[Arrival date]]&lt;=DATE(2022,5,7),FORM_COMP[[#This Row],[Departure date]]&gt;DATE(2022,5,7)),"YES","NO"))</f>
        <v/>
      </c>
      <c r="AG27" s="49" t="str">
        <f>IF(FORM_COMP[[#This Row],[Arrival date]]="","",IF(AND(FORM_COMP[[#This Row],[Arrival date]]&lt;=DATE(2022,5,8),FORM_COMP[[#This Row],[Departure date]]&gt;DATE(2022,5,8)),"YES","NO"))</f>
        <v/>
      </c>
      <c r="AH27" s="49"/>
      <c r="AI27" s="49" t="str">
        <f>IF(FORM_COMP[[#This Row],[Room (04/05)]]="","",IFERROR(VLOOKUP(CONCATENATE(FORM_COMP[[#This Row],[Hotel]],".",FORM_COMP[[#This Row],[Room (04/05)]]),SET!$AK$2:$AL$18,2,FALSE),"ND"))</f>
        <v/>
      </c>
      <c r="AJ27" s="49" t="str">
        <f>IF(FORM_COMP[[#This Row],[Room (05/05)]]="","",IFERROR(VLOOKUP(CONCATENATE(FORM_COMP[[#This Row],[Hotel]],".",FORM_COMP[[#This Row],[Room (05/05)]]),SET!$AK$2:$AL$18,2,FALSE),"ND"))</f>
        <v/>
      </c>
      <c r="AK27" s="49" t="str">
        <f>IF(FORM_COMP[[#This Row],[Room (06/05)]]="","",IFERROR(VLOOKUP(CONCATENATE(FORM_COMP[[#This Row],[Hotel]],".",FORM_COMP[[#This Row],[Room (06/05)]]),SET!$AK$2:$AL$18,2,FALSE),"ND"))</f>
        <v/>
      </c>
      <c r="AL27" s="49" t="str">
        <f>IF(FORM_COMP[[#This Row],[Room (07/05)]]="","",IFERROR(VLOOKUP(CONCATENATE(FORM_COMP[[#This Row],[Hotel]],".",FORM_COMP[[#This Row],[Room (07/05)]]),SET!$AK$2:$AL$18,2,FALSE),"ND"))</f>
        <v/>
      </c>
      <c r="AM27" s="49" t="str">
        <f>IF(FORM_COMP[[#This Row],[Room (08/05)]]="","",IFERROR(VLOOKUP(CONCATENATE(FORM_COMP[[#This Row],[Hotel]],".",FORM_COMP[[#This Row],[Room (08/05)]]),SET!$AK$2:$AL$18,2,FALSE),"ND"))</f>
        <v/>
      </c>
      <c r="AN27" s="41"/>
      <c r="AO27" s="41" t="str">
        <f>IF(FORM_COMP[[#This Row],[Arrival date]]="","",IF(AND(FORM_COMP[[#This Row],[Room (04/05)]]="",AC27="Yes"),"R","OK"))</f>
        <v/>
      </c>
      <c r="AP27" t="str">
        <f>IF(FORM_COMP[[#This Row],[Arrival date]]="","",IF(AND(FORM_COMP[[#This Row],[Room (05/05)]]="",AD27="Yes"),"R","OK"))</f>
        <v/>
      </c>
      <c r="AQ27" t="str">
        <f>IF(FORM_COMP[[#This Row],[Arrival date]]="","",IF(AND(FORM_COMP[[#This Row],[Room (06/05)]]="",AE27="Yes"),"R","OK"))</f>
        <v/>
      </c>
      <c r="AR27" t="str">
        <f>IF(FORM_COMP[[#This Row],[Arrival date]]="","",IF(AND(FORM_COMP[[#This Row],[Room (07/05)]]="",AF27="Yes"),"R","OK"))</f>
        <v/>
      </c>
      <c r="AS27" t="str">
        <f>IF(FORM_COMP[[#This Row],[Arrival date]]="","",IF(AND(FORM_COMP[[#This Row],[Room (08/05)]]="",AG27="Yes"),"R","OK"))</f>
        <v/>
      </c>
    </row>
    <row r="28" spans="2:45">
      <c r="B28" s="2" t="str">
        <f>IF(FORM_COMP[[#This Row],[Title]]="","",IF(OR(FORM_COMP[[#This Row],[Hotel]]=""),"O",IF(COUNTIF(AI28:AM28,"ND")&gt;0.5,"R",IF(COUNTIF(AO28:AS28,"R")=0,"G","R"))))</f>
        <v/>
      </c>
      <c r="C28" s="2">
        <v>16</v>
      </c>
      <c r="D28" s="14" t="str">
        <f>IF(FORM_GEN[[#This Row],[Title]]="","",FORM_GEN[[#This Row],[Title]])</f>
        <v/>
      </c>
      <c r="E28" s="14" t="str">
        <f>IF(FORM_GEN[[#This Row],[LAST NAME]]="","",FORM_GEN[[#This Row],[LAST NAME]])</f>
        <v/>
      </c>
      <c r="F28" s="14" t="str">
        <f>IF(FORM_GEN[[#This Row],[FIRST NAME]]="","",FORM_GEN[[#This Row],[FIRST NAME]])</f>
        <v/>
      </c>
      <c r="G28" s="15" t="str">
        <f>IF(FORM_GEN[[#This Row],[Arrival date]]="","",FORM_GEN[[#This Row],[Arrival date]])</f>
        <v/>
      </c>
      <c r="H28" s="15" t="str">
        <f>IF(FORM_GEN[[#This Row],[Departure date]]="","",FORM_GEN[[#This Row],[Departure date]])</f>
        <v/>
      </c>
      <c r="I28" s="12"/>
      <c r="J28" s="58"/>
      <c r="K28" s="57"/>
      <c r="L28" s="59"/>
      <c r="M28" s="17"/>
      <c r="N28" s="17"/>
      <c r="O28" s="17"/>
      <c r="P28" s="63"/>
      <c r="Q28" s="64"/>
      <c r="R28" s="65"/>
      <c r="S28" s="17"/>
      <c r="T28" s="17"/>
      <c r="U28" s="17"/>
      <c r="V28" s="63"/>
      <c r="W28" s="64"/>
      <c r="X28" s="64"/>
      <c r="Y28" s="12"/>
      <c r="Z28" s="12"/>
      <c r="AA28" s="12"/>
      <c r="AB28" s="16"/>
      <c r="AC28" s="49" t="str">
        <f>IF(FORM_COMP[[#This Row],[Arrival date]]="","",IF(AND(FORM_COMP[[#This Row],[Arrival date]]&lt;=DATE(2022,5,4),FORM_COMP[[#This Row],[Departure date]]&gt;DATE(2022,5,4)),"YES","NO"))</f>
        <v/>
      </c>
      <c r="AD28" s="49" t="str">
        <f>IF(FORM_COMP[[#This Row],[Arrival date]]="","",IF(AND(FORM_COMP[[#This Row],[Arrival date]]&lt;=DATE(2022,5,5),FORM_COMP[[#This Row],[Departure date]]&gt;DATE(2022,5,5)),"YES","NO"))</f>
        <v/>
      </c>
      <c r="AE28" s="49" t="str">
        <f>IF(FORM_COMP[[#This Row],[Arrival date]]="","",IF(AND(FORM_COMP[[#This Row],[Arrival date]]&lt;=DATE(2022,5,6),FORM_COMP[[#This Row],[Departure date]]&gt;DATE(2022,5,6)),"YES","NO"))</f>
        <v/>
      </c>
      <c r="AF28" s="49" t="str">
        <f>IF(FORM_COMP[[#This Row],[Arrival date]]="","",IF(AND(FORM_COMP[[#This Row],[Arrival date]]&lt;=DATE(2022,5,7),FORM_COMP[[#This Row],[Departure date]]&gt;DATE(2022,5,7)),"YES","NO"))</f>
        <v/>
      </c>
      <c r="AG28" s="49" t="str">
        <f>IF(FORM_COMP[[#This Row],[Arrival date]]="","",IF(AND(FORM_COMP[[#This Row],[Arrival date]]&lt;=DATE(2022,5,8),FORM_COMP[[#This Row],[Departure date]]&gt;DATE(2022,5,8)),"YES","NO"))</f>
        <v/>
      </c>
      <c r="AH28" s="49"/>
      <c r="AI28" s="49" t="str">
        <f>IF(FORM_COMP[[#This Row],[Room (04/05)]]="","",IFERROR(VLOOKUP(CONCATENATE(FORM_COMP[[#This Row],[Hotel]],".",FORM_COMP[[#This Row],[Room (04/05)]]),SET!$AK$2:$AL$18,2,FALSE),"ND"))</f>
        <v/>
      </c>
      <c r="AJ28" s="49" t="str">
        <f>IF(FORM_COMP[[#This Row],[Room (05/05)]]="","",IFERROR(VLOOKUP(CONCATENATE(FORM_COMP[[#This Row],[Hotel]],".",FORM_COMP[[#This Row],[Room (05/05)]]),SET!$AK$2:$AL$18,2,FALSE),"ND"))</f>
        <v/>
      </c>
      <c r="AK28" s="49" t="str">
        <f>IF(FORM_COMP[[#This Row],[Room (06/05)]]="","",IFERROR(VLOOKUP(CONCATENATE(FORM_COMP[[#This Row],[Hotel]],".",FORM_COMP[[#This Row],[Room (06/05)]]),SET!$AK$2:$AL$18,2,FALSE),"ND"))</f>
        <v/>
      </c>
      <c r="AL28" s="49" t="str">
        <f>IF(FORM_COMP[[#This Row],[Room (07/05)]]="","",IFERROR(VLOOKUP(CONCATENATE(FORM_COMP[[#This Row],[Hotel]],".",FORM_COMP[[#This Row],[Room (07/05)]]),SET!$AK$2:$AL$18,2,FALSE),"ND"))</f>
        <v/>
      </c>
      <c r="AM28" s="49" t="str">
        <f>IF(FORM_COMP[[#This Row],[Room (08/05)]]="","",IFERROR(VLOOKUP(CONCATENATE(FORM_COMP[[#This Row],[Hotel]],".",FORM_COMP[[#This Row],[Room (08/05)]]),SET!$AK$2:$AL$18,2,FALSE),"ND"))</f>
        <v/>
      </c>
      <c r="AN28" s="41"/>
      <c r="AO28" s="41" t="str">
        <f>IF(FORM_COMP[[#This Row],[Arrival date]]="","",IF(AND(FORM_COMP[[#This Row],[Room (04/05)]]="",AC28="Yes"),"R","OK"))</f>
        <v/>
      </c>
      <c r="AP28" t="str">
        <f>IF(FORM_COMP[[#This Row],[Arrival date]]="","",IF(AND(FORM_COMP[[#This Row],[Room (05/05)]]="",AD28="Yes"),"R","OK"))</f>
        <v/>
      </c>
      <c r="AQ28" t="str">
        <f>IF(FORM_COMP[[#This Row],[Arrival date]]="","",IF(AND(FORM_COMP[[#This Row],[Room (06/05)]]="",AE28="Yes"),"R","OK"))</f>
        <v/>
      </c>
      <c r="AR28" t="str">
        <f>IF(FORM_COMP[[#This Row],[Arrival date]]="","",IF(AND(FORM_COMP[[#This Row],[Room (07/05)]]="",AF28="Yes"),"R","OK"))</f>
        <v/>
      </c>
      <c r="AS28" t="str">
        <f>IF(FORM_COMP[[#This Row],[Arrival date]]="","",IF(AND(FORM_COMP[[#This Row],[Room (08/05)]]="",AG28="Yes"),"R","OK"))</f>
        <v/>
      </c>
    </row>
    <row r="29" spans="2:45">
      <c r="B29" s="2" t="str">
        <f>IF(FORM_COMP[[#This Row],[Title]]="","",IF(OR(FORM_COMP[[#This Row],[Hotel]]=""),"O",IF(COUNTIF(AI29:AM29,"ND")&gt;0.5,"R",IF(COUNTIF(AO29:AS29,"R")=0,"G","R"))))</f>
        <v/>
      </c>
      <c r="C29" s="2">
        <v>17</v>
      </c>
      <c r="D29" s="14" t="str">
        <f>IF(FORM_GEN[[#This Row],[Title]]="","",FORM_GEN[[#This Row],[Title]])</f>
        <v/>
      </c>
      <c r="E29" s="14" t="str">
        <f>IF(FORM_GEN[[#This Row],[LAST NAME]]="","",FORM_GEN[[#This Row],[LAST NAME]])</f>
        <v/>
      </c>
      <c r="F29" s="14" t="str">
        <f>IF(FORM_GEN[[#This Row],[FIRST NAME]]="","",FORM_GEN[[#This Row],[FIRST NAME]])</f>
        <v/>
      </c>
      <c r="G29" s="15" t="str">
        <f>IF(FORM_GEN[[#This Row],[Arrival date]]="","",FORM_GEN[[#This Row],[Arrival date]])</f>
        <v/>
      </c>
      <c r="H29" s="15" t="str">
        <f>IF(FORM_GEN[[#This Row],[Departure date]]="","",FORM_GEN[[#This Row],[Departure date]])</f>
        <v/>
      </c>
      <c r="I29" s="12"/>
      <c r="J29" s="58"/>
      <c r="K29" s="57"/>
      <c r="L29" s="59"/>
      <c r="M29" s="17"/>
      <c r="N29" s="17"/>
      <c r="O29" s="17"/>
      <c r="P29" s="63"/>
      <c r="Q29" s="64"/>
      <c r="R29" s="65"/>
      <c r="S29" s="17"/>
      <c r="T29" s="17"/>
      <c r="U29" s="17"/>
      <c r="V29" s="63"/>
      <c r="W29" s="64"/>
      <c r="X29" s="64"/>
      <c r="Y29" s="12"/>
      <c r="Z29" s="12"/>
      <c r="AA29" s="12"/>
      <c r="AB29" s="16"/>
      <c r="AC29" s="49" t="str">
        <f>IF(FORM_COMP[[#This Row],[Arrival date]]="","",IF(AND(FORM_COMP[[#This Row],[Arrival date]]&lt;=DATE(2022,5,4),FORM_COMP[[#This Row],[Departure date]]&gt;DATE(2022,5,4)),"YES","NO"))</f>
        <v/>
      </c>
      <c r="AD29" s="49" t="str">
        <f>IF(FORM_COMP[[#This Row],[Arrival date]]="","",IF(AND(FORM_COMP[[#This Row],[Arrival date]]&lt;=DATE(2022,5,5),FORM_COMP[[#This Row],[Departure date]]&gt;DATE(2022,5,5)),"YES","NO"))</f>
        <v/>
      </c>
      <c r="AE29" s="49" t="str">
        <f>IF(FORM_COMP[[#This Row],[Arrival date]]="","",IF(AND(FORM_COMP[[#This Row],[Arrival date]]&lt;=DATE(2022,5,6),FORM_COMP[[#This Row],[Departure date]]&gt;DATE(2022,5,6)),"YES","NO"))</f>
        <v/>
      </c>
      <c r="AF29" s="49" t="str">
        <f>IF(FORM_COMP[[#This Row],[Arrival date]]="","",IF(AND(FORM_COMP[[#This Row],[Arrival date]]&lt;=DATE(2022,5,7),FORM_COMP[[#This Row],[Departure date]]&gt;DATE(2022,5,7)),"YES","NO"))</f>
        <v/>
      </c>
      <c r="AG29" s="49" t="str">
        <f>IF(FORM_COMP[[#This Row],[Arrival date]]="","",IF(AND(FORM_COMP[[#This Row],[Arrival date]]&lt;=DATE(2022,5,8),FORM_COMP[[#This Row],[Departure date]]&gt;DATE(2022,5,8)),"YES","NO"))</f>
        <v/>
      </c>
      <c r="AH29" s="49"/>
      <c r="AI29" s="49" t="str">
        <f>IF(FORM_COMP[[#This Row],[Room (04/05)]]="","",IFERROR(VLOOKUP(CONCATENATE(FORM_COMP[[#This Row],[Hotel]],".",FORM_COMP[[#This Row],[Room (04/05)]]),SET!$AK$2:$AL$18,2,FALSE),"ND"))</f>
        <v/>
      </c>
      <c r="AJ29" s="49" t="str">
        <f>IF(FORM_COMP[[#This Row],[Room (05/05)]]="","",IFERROR(VLOOKUP(CONCATENATE(FORM_COMP[[#This Row],[Hotel]],".",FORM_COMP[[#This Row],[Room (05/05)]]),SET!$AK$2:$AL$18,2,FALSE),"ND"))</f>
        <v/>
      </c>
      <c r="AK29" s="49" t="str">
        <f>IF(FORM_COMP[[#This Row],[Room (06/05)]]="","",IFERROR(VLOOKUP(CONCATENATE(FORM_COMP[[#This Row],[Hotel]],".",FORM_COMP[[#This Row],[Room (06/05)]]),SET!$AK$2:$AL$18,2,FALSE),"ND"))</f>
        <v/>
      </c>
      <c r="AL29" s="49" t="str">
        <f>IF(FORM_COMP[[#This Row],[Room (07/05)]]="","",IFERROR(VLOOKUP(CONCATENATE(FORM_COMP[[#This Row],[Hotel]],".",FORM_COMP[[#This Row],[Room (07/05)]]),SET!$AK$2:$AL$18,2,FALSE),"ND"))</f>
        <v/>
      </c>
      <c r="AM29" s="49" t="str">
        <f>IF(FORM_COMP[[#This Row],[Room (08/05)]]="","",IFERROR(VLOOKUP(CONCATENATE(FORM_COMP[[#This Row],[Hotel]],".",FORM_COMP[[#This Row],[Room (08/05)]]),SET!$AK$2:$AL$18,2,FALSE),"ND"))</f>
        <v/>
      </c>
      <c r="AN29" s="41"/>
      <c r="AO29" s="41" t="str">
        <f>IF(FORM_COMP[[#This Row],[Arrival date]]="","",IF(AND(FORM_COMP[[#This Row],[Room (04/05)]]="",AC29="Yes"),"R","OK"))</f>
        <v/>
      </c>
      <c r="AP29" t="str">
        <f>IF(FORM_COMP[[#This Row],[Arrival date]]="","",IF(AND(FORM_COMP[[#This Row],[Room (05/05)]]="",AD29="Yes"),"R","OK"))</f>
        <v/>
      </c>
      <c r="AQ29" t="str">
        <f>IF(FORM_COMP[[#This Row],[Arrival date]]="","",IF(AND(FORM_COMP[[#This Row],[Room (06/05)]]="",AE29="Yes"),"R","OK"))</f>
        <v/>
      </c>
      <c r="AR29" t="str">
        <f>IF(FORM_COMP[[#This Row],[Arrival date]]="","",IF(AND(FORM_COMP[[#This Row],[Room (07/05)]]="",AF29="Yes"),"R","OK"))</f>
        <v/>
      </c>
      <c r="AS29" t="str">
        <f>IF(FORM_COMP[[#This Row],[Arrival date]]="","",IF(AND(FORM_COMP[[#This Row],[Room (08/05)]]="",AG29="Yes"),"R","OK"))</f>
        <v/>
      </c>
    </row>
    <row r="30" spans="2:45">
      <c r="B30" s="2" t="str">
        <f>IF(FORM_COMP[[#This Row],[Title]]="","",IF(OR(FORM_COMP[[#This Row],[Hotel]]=""),"O",IF(COUNTIF(AI30:AM30,"ND")&gt;0.5,"R",IF(COUNTIF(AO30:AS30,"R")=0,"G","R"))))</f>
        <v/>
      </c>
      <c r="C30" s="2">
        <v>18</v>
      </c>
      <c r="D30" s="14" t="str">
        <f>IF(FORM_GEN[[#This Row],[Title]]="","",FORM_GEN[[#This Row],[Title]])</f>
        <v/>
      </c>
      <c r="E30" s="14" t="str">
        <f>IF(FORM_GEN[[#This Row],[LAST NAME]]="","",FORM_GEN[[#This Row],[LAST NAME]])</f>
        <v/>
      </c>
      <c r="F30" s="14" t="str">
        <f>IF(FORM_GEN[[#This Row],[FIRST NAME]]="","",FORM_GEN[[#This Row],[FIRST NAME]])</f>
        <v/>
      </c>
      <c r="G30" s="15" t="str">
        <f>IF(FORM_GEN[[#This Row],[Arrival date]]="","",FORM_GEN[[#This Row],[Arrival date]])</f>
        <v/>
      </c>
      <c r="H30" s="15" t="str">
        <f>IF(FORM_GEN[[#This Row],[Departure date]]="","",FORM_GEN[[#This Row],[Departure date]])</f>
        <v/>
      </c>
      <c r="I30" s="12"/>
      <c r="J30" s="58"/>
      <c r="K30" s="57"/>
      <c r="L30" s="59"/>
      <c r="M30" s="17"/>
      <c r="N30" s="17"/>
      <c r="O30" s="17"/>
      <c r="P30" s="63"/>
      <c r="Q30" s="64"/>
      <c r="R30" s="65"/>
      <c r="S30" s="17"/>
      <c r="T30" s="17"/>
      <c r="U30" s="17"/>
      <c r="V30" s="63"/>
      <c r="W30" s="64"/>
      <c r="X30" s="64"/>
      <c r="Y30" s="12"/>
      <c r="Z30" s="12"/>
      <c r="AA30" s="12"/>
      <c r="AB30" s="16"/>
      <c r="AC30" s="49" t="str">
        <f>IF(FORM_COMP[[#This Row],[Arrival date]]="","",IF(AND(FORM_COMP[[#This Row],[Arrival date]]&lt;=DATE(2022,5,4),FORM_COMP[[#This Row],[Departure date]]&gt;DATE(2022,5,4)),"YES","NO"))</f>
        <v/>
      </c>
      <c r="AD30" s="49" t="str">
        <f>IF(FORM_COMP[[#This Row],[Arrival date]]="","",IF(AND(FORM_COMP[[#This Row],[Arrival date]]&lt;=DATE(2022,5,5),FORM_COMP[[#This Row],[Departure date]]&gt;DATE(2022,5,5)),"YES","NO"))</f>
        <v/>
      </c>
      <c r="AE30" s="49" t="str">
        <f>IF(FORM_COMP[[#This Row],[Arrival date]]="","",IF(AND(FORM_COMP[[#This Row],[Arrival date]]&lt;=DATE(2022,5,6),FORM_COMP[[#This Row],[Departure date]]&gt;DATE(2022,5,6)),"YES","NO"))</f>
        <v/>
      </c>
      <c r="AF30" s="49" t="str">
        <f>IF(FORM_COMP[[#This Row],[Arrival date]]="","",IF(AND(FORM_COMP[[#This Row],[Arrival date]]&lt;=DATE(2022,5,7),FORM_COMP[[#This Row],[Departure date]]&gt;DATE(2022,5,7)),"YES","NO"))</f>
        <v/>
      </c>
      <c r="AG30" s="49" t="str">
        <f>IF(FORM_COMP[[#This Row],[Arrival date]]="","",IF(AND(FORM_COMP[[#This Row],[Arrival date]]&lt;=DATE(2022,5,8),FORM_COMP[[#This Row],[Departure date]]&gt;DATE(2022,5,8)),"YES","NO"))</f>
        <v/>
      </c>
      <c r="AH30" s="49"/>
      <c r="AI30" s="49" t="str">
        <f>IF(FORM_COMP[[#This Row],[Room (04/05)]]="","",IFERROR(VLOOKUP(CONCATENATE(FORM_COMP[[#This Row],[Hotel]],".",FORM_COMP[[#This Row],[Room (04/05)]]),SET!$AK$2:$AL$18,2,FALSE),"ND"))</f>
        <v/>
      </c>
      <c r="AJ30" s="49" t="str">
        <f>IF(FORM_COMP[[#This Row],[Room (05/05)]]="","",IFERROR(VLOOKUP(CONCATENATE(FORM_COMP[[#This Row],[Hotel]],".",FORM_COMP[[#This Row],[Room (05/05)]]),SET!$AK$2:$AL$18,2,FALSE),"ND"))</f>
        <v/>
      </c>
      <c r="AK30" s="49" t="str">
        <f>IF(FORM_COMP[[#This Row],[Room (06/05)]]="","",IFERROR(VLOOKUP(CONCATENATE(FORM_COMP[[#This Row],[Hotel]],".",FORM_COMP[[#This Row],[Room (06/05)]]),SET!$AK$2:$AL$18,2,FALSE),"ND"))</f>
        <v/>
      </c>
      <c r="AL30" s="49" t="str">
        <f>IF(FORM_COMP[[#This Row],[Room (07/05)]]="","",IFERROR(VLOOKUP(CONCATENATE(FORM_COMP[[#This Row],[Hotel]],".",FORM_COMP[[#This Row],[Room (07/05)]]),SET!$AK$2:$AL$18,2,FALSE),"ND"))</f>
        <v/>
      </c>
      <c r="AM30" s="49" t="str">
        <f>IF(FORM_COMP[[#This Row],[Room (08/05)]]="","",IFERROR(VLOOKUP(CONCATENATE(FORM_COMP[[#This Row],[Hotel]],".",FORM_COMP[[#This Row],[Room (08/05)]]),SET!$AK$2:$AL$18,2,FALSE),"ND"))</f>
        <v/>
      </c>
      <c r="AN30" s="41"/>
      <c r="AO30" s="41" t="str">
        <f>IF(FORM_COMP[[#This Row],[Arrival date]]="","",IF(AND(FORM_COMP[[#This Row],[Room (04/05)]]="",AC30="Yes"),"R","OK"))</f>
        <v/>
      </c>
      <c r="AP30" t="str">
        <f>IF(FORM_COMP[[#This Row],[Arrival date]]="","",IF(AND(FORM_COMP[[#This Row],[Room (05/05)]]="",AD30="Yes"),"R","OK"))</f>
        <v/>
      </c>
      <c r="AQ30" t="str">
        <f>IF(FORM_COMP[[#This Row],[Arrival date]]="","",IF(AND(FORM_COMP[[#This Row],[Room (06/05)]]="",AE30="Yes"),"R","OK"))</f>
        <v/>
      </c>
      <c r="AR30" t="str">
        <f>IF(FORM_COMP[[#This Row],[Arrival date]]="","",IF(AND(FORM_COMP[[#This Row],[Room (07/05)]]="",AF30="Yes"),"R","OK"))</f>
        <v/>
      </c>
      <c r="AS30" t="str">
        <f>IF(FORM_COMP[[#This Row],[Arrival date]]="","",IF(AND(FORM_COMP[[#This Row],[Room (08/05)]]="",AG30="Yes"),"R","OK"))</f>
        <v/>
      </c>
    </row>
    <row r="31" spans="2:45">
      <c r="B31" s="2" t="str">
        <f>IF(FORM_COMP[[#This Row],[Title]]="","",IF(OR(FORM_COMP[[#This Row],[Hotel]]=""),"O",IF(COUNTIF(AI31:AM31,"ND")&gt;0.5,"R",IF(COUNTIF(AO31:AS31,"R")=0,"G","R"))))</f>
        <v/>
      </c>
      <c r="C31" s="2">
        <v>19</v>
      </c>
      <c r="D31" s="14" t="str">
        <f>IF(FORM_GEN[[#This Row],[Title]]="","",FORM_GEN[[#This Row],[Title]])</f>
        <v/>
      </c>
      <c r="E31" s="14" t="str">
        <f>IF(FORM_GEN[[#This Row],[LAST NAME]]="","",FORM_GEN[[#This Row],[LAST NAME]])</f>
        <v/>
      </c>
      <c r="F31" s="14" t="str">
        <f>IF(FORM_GEN[[#This Row],[FIRST NAME]]="","",FORM_GEN[[#This Row],[FIRST NAME]])</f>
        <v/>
      </c>
      <c r="G31" s="15" t="str">
        <f>IF(FORM_GEN[[#This Row],[Arrival date]]="","",FORM_GEN[[#This Row],[Arrival date]])</f>
        <v/>
      </c>
      <c r="H31" s="15" t="str">
        <f>IF(FORM_GEN[[#This Row],[Departure date]]="","",FORM_GEN[[#This Row],[Departure date]])</f>
        <v/>
      </c>
      <c r="I31" s="12"/>
      <c r="J31" s="58"/>
      <c r="K31" s="57"/>
      <c r="L31" s="59"/>
      <c r="M31" s="17"/>
      <c r="N31" s="17"/>
      <c r="O31" s="17"/>
      <c r="P31" s="63"/>
      <c r="Q31" s="64"/>
      <c r="R31" s="65"/>
      <c r="S31" s="17"/>
      <c r="T31" s="17"/>
      <c r="U31" s="17"/>
      <c r="V31" s="63"/>
      <c r="W31" s="64"/>
      <c r="X31" s="64"/>
      <c r="Y31" s="12"/>
      <c r="Z31" s="12"/>
      <c r="AA31" s="12"/>
      <c r="AB31" s="16"/>
      <c r="AC31" s="49" t="str">
        <f>IF(FORM_COMP[[#This Row],[Arrival date]]="","",IF(AND(FORM_COMP[[#This Row],[Arrival date]]&lt;=DATE(2022,5,4),FORM_COMP[[#This Row],[Departure date]]&gt;DATE(2022,5,4)),"YES","NO"))</f>
        <v/>
      </c>
      <c r="AD31" s="49" t="str">
        <f>IF(FORM_COMP[[#This Row],[Arrival date]]="","",IF(AND(FORM_COMP[[#This Row],[Arrival date]]&lt;=DATE(2022,5,5),FORM_COMP[[#This Row],[Departure date]]&gt;DATE(2022,5,5)),"YES","NO"))</f>
        <v/>
      </c>
      <c r="AE31" s="49" t="str">
        <f>IF(FORM_COMP[[#This Row],[Arrival date]]="","",IF(AND(FORM_COMP[[#This Row],[Arrival date]]&lt;=DATE(2022,5,6),FORM_COMP[[#This Row],[Departure date]]&gt;DATE(2022,5,6)),"YES","NO"))</f>
        <v/>
      </c>
      <c r="AF31" s="49" t="str">
        <f>IF(FORM_COMP[[#This Row],[Arrival date]]="","",IF(AND(FORM_COMP[[#This Row],[Arrival date]]&lt;=DATE(2022,5,7),FORM_COMP[[#This Row],[Departure date]]&gt;DATE(2022,5,7)),"YES","NO"))</f>
        <v/>
      </c>
      <c r="AG31" s="49" t="str">
        <f>IF(FORM_COMP[[#This Row],[Arrival date]]="","",IF(AND(FORM_COMP[[#This Row],[Arrival date]]&lt;=DATE(2022,5,8),FORM_COMP[[#This Row],[Departure date]]&gt;DATE(2022,5,8)),"YES","NO"))</f>
        <v/>
      </c>
      <c r="AH31" s="49"/>
      <c r="AI31" s="49" t="str">
        <f>IF(FORM_COMP[[#This Row],[Room (04/05)]]="","",IFERROR(VLOOKUP(CONCATENATE(FORM_COMP[[#This Row],[Hotel]],".",FORM_COMP[[#This Row],[Room (04/05)]]),SET!$AK$2:$AL$18,2,FALSE),"ND"))</f>
        <v/>
      </c>
      <c r="AJ31" s="49" t="str">
        <f>IF(FORM_COMP[[#This Row],[Room (05/05)]]="","",IFERROR(VLOOKUP(CONCATENATE(FORM_COMP[[#This Row],[Hotel]],".",FORM_COMP[[#This Row],[Room (05/05)]]),SET!$AK$2:$AL$18,2,FALSE),"ND"))</f>
        <v/>
      </c>
      <c r="AK31" s="49" t="str">
        <f>IF(FORM_COMP[[#This Row],[Room (06/05)]]="","",IFERROR(VLOOKUP(CONCATENATE(FORM_COMP[[#This Row],[Hotel]],".",FORM_COMP[[#This Row],[Room (06/05)]]),SET!$AK$2:$AL$18,2,FALSE),"ND"))</f>
        <v/>
      </c>
      <c r="AL31" s="49" t="str">
        <f>IF(FORM_COMP[[#This Row],[Room (07/05)]]="","",IFERROR(VLOOKUP(CONCATENATE(FORM_COMP[[#This Row],[Hotel]],".",FORM_COMP[[#This Row],[Room (07/05)]]),SET!$AK$2:$AL$18,2,FALSE),"ND"))</f>
        <v/>
      </c>
      <c r="AM31" s="49" t="str">
        <f>IF(FORM_COMP[[#This Row],[Room (08/05)]]="","",IFERROR(VLOOKUP(CONCATENATE(FORM_COMP[[#This Row],[Hotel]],".",FORM_COMP[[#This Row],[Room (08/05)]]),SET!$AK$2:$AL$18,2,FALSE),"ND"))</f>
        <v/>
      </c>
      <c r="AN31" s="41"/>
      <c r="AO31" s="41" t="str">
        <f>IF(FORM_COMP[[#This Row],[Arrival date]]="","",IF(AND(FORM_COMP[[#This Row],[Room (04/05)]]="",AC31="Yes"),"R","OK"))</f>
        <v/>
      </c>
      <c r="AP31" t="str">
        <f>IF(FORM_COMP[[#This Row],[Arrival date]]="","",IF(AND(FORM_COMP[[#This Row],[Room (05/05)]]="",AD31="Yes"),"R","OK"))</f>
        <v/>
      </c>
      <c r="AQ31" t="str">
        <f>IF(FORM_COMP[[#This Row],[Arrival date]]="","",IF(AND(FORM_COMP[[#This Row],[Room (06/05)]]="",AE31="Yes"),"R","OK"))</f>
        <v/>
      </c>
      <c r="AR31" t="str">
        <f>IF(FORM_COMP[[#This Row],[Arrival date]]="","",IF(AND(FORM_COMP[[#This Row],[Room (07/05)]]="",AF31="Yes"),"R","OK"))</f>
        <v/>
      </c>
      <c r="AS31" t="str">
        <f>IF(FORM_COMP[[#This Row],[Arrival date]]="","",IF(AND(FORM_COMP[[#This Row],[Room (08/05)]]="",AG31="Yes"),"R","OK"))</f>
        <v/>
      </c>
    </row>
    <row r="32" spans="2:45">
      <c r="B32" s="2" t="str">
        <f>IF(FORM_COMP[[#This Row],[Title]]="","",IF(OR(FORM_COMP[[#This Row],[Hotel]]=""),"O",IF(COUNTIF(AI32:AM32,"ND")&gt;0.5,"R",IF(COUNTIF(AO32:AS32,"R")=0,"G","R"))))</f>
        <v/>
      </c>
      <c r="C32" s="2">
        <v>20</v>
      </c>
      <c r="D32" s="14" t="str">
        <f>IF(FORM_GEN[[#This Row],[Title]]="","",FORM_GEN[[#This Row],[Title]])</f>
        <v/>
      </c>
      <c r="E32" s="14" t="str">
        <f>IF(FORM_GEN[[#This Row],[LAST NAME]]="","",FORM_GEN[[#This Row],[LAST NAME]])</f>
        <v/>
      </c>
      <c r="F32" s="14" t="str">
        <f>IF(FORM_GEN[[#This Row],[FIRST NAME]]="","",FORM_GEN[[#This Row],[FIRST NAME]])</f>
        <v/>
      </c>
      <c r="G32" s="15" t="str">
        <f>IF(FORM_GEN[[#This Row],[Arrival date]]="","",FORM_GEN[[#This Row],[Arrival date]])</f>
        <v/>
      </c>
      <c r="H32" s="15" t="str">
        <f>IF(FORM_GEN[[#This Row],[Departure date]]="","",FORM_GEN[[#This Row],[Departure date]])</f>
        <v/>
      </c>
      <c r="I32" s="12"/>
      <c r="J32" s="58"/>
      <c r="K32" s="57"/>
      <c r="L32" s="59"/>
      <c r="M32" s="17"/>
      <c r="N32" s="17"/>
      <c r="O32" s="17"/>
      <c r="P32" s="63"/>
      <c r="Q32" s="64"/>
      <c r="R32" s="65"/>
      <c r="S32" s="17"/>
      <c r="T32" s="17"/>
      <c r="U32" s="17"/>
      <c r="V32" s="63"/>
      <c r="W32" s="64"/>
      <c r="X32" s="64"/>
      <c r="Y32" s="12"/>
      <c r="Z32" s="12"/>
      <c r="AA32" s="12"/>
      <c r="AB32" s="16"/>
      <c r="AC32" s="49" t="str">
        <f>IF(FORM_COMP[[#This Row],[Arrival date]]="","",IF(AND(FORM_COMP[[#This Row],[Arrival date]]&lt;=DATE(2022,5,4),FORM_COMP[[#This Row],[Departure date]]&gt;DATE(2022,5,4)),"YES","NO"))</f>
        <v/>
      </c>
      <c r="AD32" s="49" t="str">
        <f>IF(FORM_COMP[[#This Row],[Arrival date]]="","",IF(AND(FORM_COMP[[#This Row],[Arrival date]]&lt;=DATE(2022,5,5),FORM_COMP[[#This Row],[Departure date]]&gt;DATE(2022,5,5)),"YES","NO"))</f>
        <v/>
      </c>
      <c r="AE32" s="49" t="str">
        <f>IF(FORM_COMP[[#This Row],[Arrival date]]="","",IF(AND(FORM_COMP[[#This Row],[Arrival date]]&lt;=DATE(2022,5,6),FORM_COMP[[#This Row],[Departure date]]&gt;DATE(2022,5,6)),"YES","NO"))</f>
        <v/>
      </c>
      <c r="AF32" s="49" t="str">
        <f>IF(FORM_COMP[[#This Row],[Arrival date]]="","",IF(AND(FORM_COMP[[#This Row],[Arrival date]]&lt;=DATE(2022,5,7),FORM_COMP[[#This Row],[Departure date]]&gt;DATE(2022,5,7)),"YES","NO"))</f>
        <v/>
      </c>
      <c r="AG32" s="49" t="str">
        <f>IF(FORM_COMP[[#This Row],[Arrival date]]="","",IF(AND(FORM_COMP[[#This Row],[Arrival date]]&lt;=DATE(2022,5,8),FORM_COMP[[#This Row],[Departure date]]&gt;DATE(2022,5,8)),"YES","NO"))</f>
        <v/>
      </c>
      <c r="AH32" s="49"/>
      <c r="AI32" s="49" t="str">
        <f>IF(FORM_COMP[[#This Row],[Room (04/05)]]="","",IFERROR(VLOOKUP(CONCATENATE(FORM_COMP[[#This Row],[Hotel]],".",FORM_COMP[[#This Row],[Room (04/05)]]),SET!$AK$2:$AL$18,2,FALSE),"ND"))</f>
        <v/>
      </c>
      <c r="AJ32" s="49" t="str">
        <f>IF(FORM_COMP[[#This Row],[Room (05/05)]]="","",IFERROR(VLOOKUP(CONCATENATE(FORM_COMP[[#This Row],[Hotel]],".",FORM_COMP[[#This Row],[Room (05/05)]]),SET!$AK$2:$AL$18,2,FALSE),"ND"))</f>
        <v/>
      </c>
      <c r="AK32" s="49" t="str">
        <f>IF(FORM_COMP[[#This Row],[Room (06/05)]]="","",IFERROR(VLOOKUP(CONCATENATE(FORM_COMP[[#This Row],[Hotel]],".",FORM_COMP[[#This Row],[Room (06/05)]]),SET!$AK$2:$AL$18,2,FALSE),"ND"))</f>
        <v/>
      </c>
      <c r="AL32" s="49" t="str">
        <f>IF(FORM_COMP[[#This Row],[Room (07/05)]]="","",IFERROR(VLOOKUP(CONCATENATE(FORM_COMP[[#This Row],[Hotel]],".",FORM_COMP[[#This Row],[Room (07/05)]]),SET!$AK$2:$AL$18,2,FALSE),"ND"))</f>
        <v/>
      </c>
      <c r="AM32" s="49" t="str">
        <f>IF(FORM_COMP[[#This Row],[Room (08/05)]]="","",IFERROR(VLOOKUP(CONCATENATE(FORM_COMP[[#This Row],[Hotel]],".",FORM_COMP[[#This Row],[Room (08/05)]]),SET!$AK$2:$AL$18,2,FALSE),"ND"))</f>
        <v/>
      </c>
      <c r="AN32" s="41"/>
      <c r="AO32" s="41" t="str">
        <f>IF(FORM_COMP[[#This Row],[Arrival date]]="","",IF(AND(FORM_COMP[[#This Row],[Room (04/05)]]="",AC32="Yes"),"R","OK"))</f>
        <v/>
      </c>
      <c r="AP32" t="str">
        <f>IF(FORM_COMP[[#This Row],[Arrival date]]="","",IF(AND(FORM_COMP[[#This Row],[Room (05/05)]]="",AD32="Yes"),"R","OK"))</f>
        <v/>
      </c>
      <c r="AQ32" t="str">
        <f>IF(FORM_COMP[[#This Row],[Arrival date]]="","",IF(AND(FORM_COMP[[#This Row],[Room (06/05)]]="",AE32="Yes"),"R","OK"))</f>
        <v/>
      </c>
      <c r="AR32" t="str">
        <f>IF(FORM_COMP[[#This Row],[Arrival date]]="","",IF(AND(FORM_COMP[[#This Row],[Room (07/05)]]="",AF32="Yes"),"R","OK"))</f>
        <v/>
      </c>
      <c r="AS32" t="str">
        <f>IF(FORM_COMP[[#This Row],[Arrival date]]="","",IF(AND(FORM_COMP[[#This Row],[Room (08/05)]]="",AG32="Yes"),"R","OK"))</f>
        <v/>
      </c>
    </row>
    <row r="33" spans="2:45">
      <c r="B33" s="2" t="str">
        <f>IF(FORM_COMP[[#This Row],[Title]]="","",IF(OR(FORM_COMP[[#This Row],[Hotel]]=""),"O",IF(COUNTIF(AI33:AM33,"ND")&gt;0.5,"R",IF(COUNTIF(AO33:AS33,"R")=0,"G","R"))))</f>
        <v/>
      </c>
      <c r="C33" s="2">
        <v>21</v>
      </c>
      <c r="D33" s="14" t="str">
        <f>IF(FORM_GEN[[#This Row],[Title]]="","",FORM_GEN[[#This Row],[Title]])</f>
        <v/>
      </c>
      <c r="E33" s="14" t="str">
        <f>IF(FORM_GEN[[#This Row],[LAST NAME]]="","",FORM_GEN[[#This Row],[LAST NAME]])</f>
        <v/>
      </c>
      <c r="F33" s="14" t="str">
        <f>IF(FORM_GEN[[#This Row],[FIRST NAME]]="","",FORM_GEN[[#This Row],[FIRST NAME]])</f>
        <v/>
      </c>
      <c r="G33" s="15" t="str">
        <f>IF(FORM_GEN[[#This Row],[Arrival date]]="","",FORM_GEN[[#This Row],[Arrival date]])</f>
        <v/>
      </c>
      <c r="H33" s="15" t="str">
        <f>IF(FORM_GEN[[#This Row],[Departure date]]="","",FORM_GEN[[#This Row],[Departure date]])</f>
        <v/>
      </c>
      <c r="I33" s="12"/>
      <c r="J33" s="58"/>
      <c r="K33" s="57"/>
      <c r="L33" s="59"/>
      <c r="M33" s="17"/>
      <c r="N33" s="17"/>
      <c r="O33" s="17"/>
      <c r="P33" s="63"/>
      <c r="Q33" s="64"/>
      <c r="R33" s="65"/>
      <c r="S33" s="17"/>
      <c r="T33" s="17"/>
      <c r="U33" s="17"/>
      <c r="V33" s="63"/>
      <c r="W33" s="64"/>
      <c r="X33" s="64"/>
      <c r="Y33" s="12"/>
      <c r="Z33" s="12"/>
      <c r="AA33" s="12"/>
      <c r="AB33" s="16"/>
      <c r="AC33" s="49" t="str">
        <f>IF(FORM_COMP[[#This Row],[Arrival date]]="","",IF(AND(FORM_COMP[[#This Row],[Arrival date]]&lt;=DATE(2022,5,4),FORM_COMP[[#This Row],[Departure date]]&gt;DATE(2022,5,4)),"YES","NO"))</f>
        <v/>
      </c>
      <c r="AD33" s="49" t="str">
        <f>IF(FORM_COMP[[#This Row],[Arrival date]]="","",IF(AND(FORM_COMP[[#This Row],[Arrival date]]&lt;=DATE(2022,5,5),FORM_COMP[[#This Row],[Departure date]]&gt;DATE(2022,5,5)),"YES","NO"))</f>
        <v/>
      </c>
      <c r="AE33" s="49" t="str">
        <f>IF(FORM_COMP[[#This Row],[Arrival date]]="","",IF(AND(FORM_COMP[[#This Row],[Arrival date]]&lt;=DATE(2022,5,6),FORM_COMP[[#This Row],[Departure date]]&gt;DATE(2022,5,6)),"YES","NO"))</f>
        <v/>
      </c>
      <c r="AF33" s="49" t="str">
        <f>IF(FORM_COMP[[#This Row],[Arrival date]]="","",IF(AND(FORM_COMP[[#This Row],[Arrival date]]&lt;=DATE(2022,5,7),FORM_COMP[[#This Row],[Departure date]]&gt;DATE(2022,5,7)),"YES","NO"))</f>
        <v/>
      </c>
      <c r="AG33" s="49" t="str">
        <f>IF(FORM_COMP[[#This Row],[Arrival date]]="","",IF(AND(FORM_COMP[[#This Row],[Arrival date]]&lt;=DATE(2022,5,8),FORM_COMP[[#This Row],[Departure date]]&gt;DATE(2022,5,8)),"YES","NO"))</f>
        <v/>
      </c>
      <c r="AH33" s="49"/>
      <c r="AI33" s="49" t="str">
        <f>IF(FORM_COMP[[#This Row],[Room (04/05)]]="","",IFERROR(VLOOKUP(CONCATENATE(FORM_COMP[[#This Row],[Hotel]],".",FORM_COMP[[#This Row],[Room (04/05)]]),SET!$AK$2:$AL$18,2,FALSE),"ND"))</f>
        <v/>
      </c>
      <c r="AJ33" s="49" t="str">
        <f>IF(FORM_COMP[[#This Row],[Room (05/05)]]="","",IFERROR(VLOOKUP(CONCATENATE(FORM_COMP[[#This Row],[Hotel]],".",FORM_COMP[[#This Row],[Room (05/05)]]),SET!$AK$2:$AL$18,2,FALSE),"ND"))</f>
        <v/>
      </c>
      <c r="AK33" s="49" t="str">
        <f>IF(FORM_COMP[[#This Row],[Room (06/05)]]="","",IFERROR(VLOOKUP(CONCATENATE(FORM_COMP[[#This Row],[Hotel]],".",FORM_COMP[[#This Row],[Room (06/05)]]),SET!$AK$2:$AL$18,2,FALSE),"ND"))</f>
        <v/>
      </c>
      <c r="AL33" s="49" t="str">
        <f>IF(FORM_COMP[[#This Row],[Room (07/05)]]="","",IFERROR(VLOOKUP(CONCATENATE(FORM_COMP[[#This Row],[Hotel]],".",FORM_COMP[[#This Row],[Room (07/05)]]),SET!$AK$2:$AL$18,2,FALSE),"ND"))</f>
        <v/>
      </c>
      <c r="AM33" s="49" t="str">
        <f>IF(FORM_COMP[[#This Row],[Room (08/05)]]="","",IFERROR(VLOOKUP(CONCATENATE(FORM_COMP[[#This Row],[Hotel]],".",FORM_COMP[[#This Row],[Room (08/05)]]),SET!$AK$2:$AL$18,2,FALSE),"ND"))</f>
        <v/>
      </c>
      <c r="AN33" s="41"/>
      <c r="AO33" s="41" t="str">
        <f>IF(FORM_COMP[[#This Row],[Arrival date]]="","",IF(AND(FORM_COMP[[#This Row],[Room (04/05)]]="",AC33="Yes"),"R","OK"))</f>
        <v/>
      </c>
      <c r="AP33" t="str">
        <f>IF(FORM_COMP[[#This Row],[Arrival date]]="","",IF(AND(FORM_COMP[[#This Row],[Room (05/05)]]="",AD33="Yes"),"R","OK"))</f>
        <v/>
      </c>
      <c r="AQ33" t="str">
        <f>IF(FORM_COMP[[#This Row],[Arrival date]]="","",IF(AND(FORM_COMP[[#This Row],[Room (06/05)]]="",AE33="Yes"),"R","OK"))</f>
        <v/>
      </c>
      <c r="AR33" t="str">
        <f>IF(FORM_COMP[[#This Row],[Arrival date]]="","",IF(AND(FORM_COMP[[#This Row],[Room (07/05)]]="",AF33="Yes"),"R","OK"))</f>
        <v/>
      </c>
      <c r="AS33" t="str">
        <f>IF(FORM_COMP[[#This Row],[Arrival date]]="","",IF(AND(FORM_COMP[[#This Row],[Room (08/05)]]="",AG33="Yes"),"R","OK"))</f>
        <v/>
      </c>
    </row>
    <row r="34" spans="2:45">
      <c r="B34" s="2" t="str">
        <f>IF(FORM_COMP[[#This Row],[Title]]="","",IF(OR(FORM_COMP[[#This Row],[Hotel]]=""),"O",IF(COUNTIF(AI34:AM34,"ND")&gt;0.5,"R",IF(COUNTIF(AO34:AS34,"R")=0,"G","R"))))</f>
        <v/>
      </c>
      <c r="C34" s="2">
        <v>22</v>
      </c>
      <c r="D34" s="14" t="str">
        <f>IF(FORM_GEN[[#This Row],[Title]]="","",FORM_GEN[[#This Row],[Title]])</f>
        <v/>
      </c>
      <c r="E34" s="14" t="str">
        <f>IF(FORM_GEN[[#This Row],[LAST NAME]]="","",FORM_GEN[[#This Row],[LAST NAME]])</f>
        <v/>
      </c>
      <c r="F34" s="14" t="str">
        <f>IF(FORM_GEN[[#This Row],[FIRST NAME]]="","",FORM_GEN[[#This Row],[FIRST NAME]])</f>
        <v/>
      </c>
      <c r="G34" s="15" t="str">
        <f>IF(FORM_GEN[[#This Row],[Arrival date]]="","",FORM_GEN[[#This Row],[Arrival date]])</f>
        <v/>
      </c>
      <c r="H34" s="15" t="str">
        <f>IF(FORM_GEN[[#This Row],[Departure date]]="","",FORM_GEN[[#This Row],[Departure date]])</f>
        <v/>
      </c>
      <c r="I34" s="12"/>
      <c r="J34" s="58"/>
      <c r="K34" s="57"/>
      <c r="L34" s="59"/>
      <c r="M34" s="17"/>
      <c r="N34" s="17"/>
      <c r="O34" s="17"/>
      <c r="P34" s="63"/>
      <c r="Q34" s="64"/>
      <c r="R34" s="65"/>
      <c r="S34" s="17"/>
      <c r="T34" s="17"/>
      <c r="U34" s="17"/>
      <c r="V34" s="63"/>
      <c r="W34" s="64"/>
      <c r="X34" s="64"/>
      <c r="Y34" s="12"/>
      <c r="Z34" s="12"/>
      <c r="AA34" s="12"/>
      <c r="AB34" s="16"/>
      <c r="AC34" s="49" t="str">
        <f>IF(FORM_COMP[[#This Row],[Arrival date]]="","",IF(AND(FORM_COMP[[#This Row],[Arrival date]]&lt;=DATE(2022,5,4),FORM_COMP[[#This Row],[Departure date]]&gt;DATE(2022,5,4)),"YES","NO"))</f>
        <v/>
      </c>
      <c r="AD34" s="49" t="str">
        <f>IF(FORM_COMP[[#This Row],[Arrival date]]="","",IF(AND(FORM_COMP[[#This Row],[Arrival date]]&lt;=DATE(2022,5,5),FORM_COMP[[#This Row],[Departure date]]&gt;DATE(2022,5,5)),"YES","NO"))</f>
        <v/>
      </c>
      <c r="AE34" s="49" t="str">
        <f>IF(FORM_COMP[[#This Row],[Arrival date]]="","",IF(AND(FORM_COMP[[#This Row],[Arrival date]]&lt;=DATE(2022,5,6),FORM_COMP[[#This Row],[Departure date]]&gt;DATE(2022,5,6)),"YES","NO"))</f>
        <v/>
      </c>
      <c r="AF34" s="49" t="str">
        <f>IF(FORM_COMP[[#This Row],[Arrival date]]="","",IF(AND(FORM_COMP[[#This Row],[Arrival date]]&lt;=DATE(2022,5,7),FORM_COMP[[#This Row],[Departure date]]&gt;DATE(2022,5,7)),"YES","NO"))</f>
        <v/>
      </c>
      <c r="AG34" s="49" t="str">
        <f>IF(FORM_COMP[[#This Row],[Arrival date]]="","",IF(AND(FORM_COMP[[#This Row],[Arrival date]]&lt;=DATE(2022,5,8),FORM_COMP[[#This Row],[Departure date]]&gt;DATE(2022,5,8)),"YES","NO"))</f>
        <v/>
      </c>
      <c r="AH34" s="49"/>
      <c r="AI34" s="49" t="str">
        <f>IF(FORM_COMP[[#This Row],[Room (04/05)]]="","",IFERROR(VLOOKUP(CONCATENATE(FORM_COMP[[#This Row],[Hotel]],".",FORM_COMP[[#This Row],[Room (04/05)]]),SET!$AK$2:$AL$18,2,FALSE),"ND"))</f>
        <v/>
      </c>
      <c r="AJ34" s="49" t="str">
        <f>IF(FORM_COMP[[#This Row],[Room (05/05)]]="","",IFERROR(VLOOKUP(CONCATENATE(FORM_COMP[[#This Row],[Hotel]],".",FORM_COMP[[#This Row],[Room (05/05)]]),SET!$AK$2:$AL$18,2,FALSE),"ND"))</f>
        <v/>
      </c>
      <c r="AK34" s="49" t="str">
        <f>IF(FORM_COMP[[#This Row],[Room (06/05)]]="","",IFERROR(VLOOKUP(CONCATENATE(FORM_COMP[[#This Row],[Hotel]],".",FORM_COMP[[#This Row],[Room (06/05)]]),SET!$AK$2:$AL$18,2,FALSE),"ND"))</f>
        <v/>
      </c>
      <c r="AL34" s="49" t="str">
        <f>IF(FORM_COMP[[#This Row],[Room (07/05)]]="","",IFERROR(VLOOKUP(CONCATENATE(FORM_COMP[[#This Row],[Hotel]],".",FORM_COMP[[#This Row],[Room (07/05)]]),SET!$AK$2:$AL$18,2,FALSE),"ND"))</f>
        <v/>
      </c>
      <c r="AM34" s="49" t="str">
        <f>IF(FORM_COMP[[#This Row],[Room (08/05)]]="","",IFERROR(VLOOKUP(CONCATENATE(FORM_COMP[[#This Row],[Hotel]],".",FORM_COMP[[#This Row],[Room (08/05)]]),SET!$AK$2:$AL$18,2,FALSE),"ND"))</f>
        <v/>
      </c>
      <c r="AN34" s="41"/>
      <c r="AO34" s="41" t="str">
        <f>IF(FORM_COMP[[#This Row],[Arrival date]]="","",IF(AND(FORM_COMP[[#This Row],[Room (04/05)]]="",AC34="Yes"),"R","OK"))</f>
        <v/>
      </c>
      <c r="AP34" t="str">
        <f>IF(FORM_COMP[[#This Row],[Arrival date]]="","",IF(AND(FORM_COMP[[#This Row],[Room (05/05)]]="",AD34="Yes"),"R","OK"))</f>
        <v/>
      </c>
      <c r="AQ34" t="str">
        <f>IF(FORM_COMP[[#This Row],[Arrival date]]="","",IF(AND(FORM_COMP[[#This Row],[Room (06/05)]]="",AE34="Yes"),"R","OK"))</f>
        <v/>
      </c>
      <c r="AR34" t="str">
        <f>IF(FORM_COMP[[#This Row],[Arrival date]]="","",IF(AND(FORM_COMP[[#This Row],[Room (07/05)]]="",AF34="Yes"),"R","OK"))</f>
        <v/>
      </c>
      <c r="AS34" t="str">
        <f>IF(FORM_COMP[[#This Row],[Arrival date]]="","",IF(AND(FORM_COMP[[#This Row],[Room (08/05)]]="",AG34="Yes"),"R","OK"))</f>
        <v/>
      </c>
    </row>
    <row r="35" spans="2:45">
      <c r="B35" s="2" t="str">
        <f>IF(FORM_COMP[[#This Row],[Title]]="","",IF(OR(FORM_COMP[[#This Row],[Hotel]]=""),"O",IF(COUNTIF(AI35:AM35,"ND")&gt;0.5,"R",IF(COUNTIF(AO35:AS35,"R")=0,"G","R"))))</f>
        <v/>
      </c>
      <c r="C35" s="2">
        <v>23</v>
      </c>
      <c r="D35" s="14" t="str">
        <f>IF(FORM_GEN[[#This Row],[Title]]="","",FORM_GEN[[#This Row],[Title]])</f>
        <v/>
      </c>
      <c r="E35" s="14" t="str">
        <f>IF(FORM_GEN[[#This Row],[LAST NAME]]="","",FORM_GEN[[#This Row],[LAST NAME]])</f>
        <v/>
      </c>
      <c r="F35" s="14" t="str">
        <f>IF(FORM_GEN[[#This Row],[FIRST NAME]]="","",FORM_GEN[[#This Row],[FIRST NAME]])</f>
        <v/>
      </c>
      <c r="G35" s="15" t="str">
        <f>IF(FORM_GEN[[#This Row],[Arrival date]]="","",FORM_GEN[[#This Row],[Arrival date]])</f>
        <v/>
      </c>
      <c r="H35" s="15" t="str">
        <f>IF(FORM_GEN[[#This Row],[Departure date]]="","",FORM_GEN[[#This Row],[Departure date]])</f>
        <v/>
      </c>
      <c r="I35" s="12"/>
      <c r="J35" s="58"/>
      <c r="K35" s="57"/>
      <c r="L35" s="59"/>
      <c r="M35" s="17"/>
      <c r="N35" s="17"/>
      <c r="O35" s="17"/>
      <c r="P35" s="63"/>
      <c r="Q35" s="64"/>
      <c r="R35" s="65"/>
      <c r="S35" s="17"/>
      <c r="T35" s="17"/>
      <c r="U35" s="17"/>
      <c r="V35" s="63"/>
      <c r="W35" s="64"/>
      <c r="X35" s="64"/>
      <c r="Y35" s="12"/>
      <c r="Z35" s="12"/>
      <c r="AA35" s="12"/>
      <c r="AB35" s="16"/>
      <c r="AC35" s="49" t="str">
        <f>IF(FORM_COMP[[#This Row],[Arrival date]]="","",IF(AND(FORM_COMP[[#This Row],[Arrival date]]&lt;=DATE(2022,5,4),FORM_COMP[[#This Row],[Departure date]]&gt;DATE(2022,5,4)),"YES","NO"))</f>
        <v/>
      </c>
      <c r="AD35" s="49" t="str">
        <f>IF(FORM_COMP[[#This Row],[Arrival date]]="","",IF(AND(FORM_COMP[[#This Row],[Arrival date]]&lt;=DATE(2022,5,5),FORM_COMP[[#This Row],[Departure date]]&gt;DATE(2022,5,5)),"YES","NO"))</f>
        <v/>
      </c>
      <c r="AE35" s="49" t="str">
        <f>IF(FORM_COMP[[#This Row],[Arrival date]]="","",IF(AND(FORM_COMP[[#This Row],[Arrival date]]&lt;=DATE(2022,5,6),FORM_COMP[[#This Row],[Departure date]]&gt;DATE(2022,5,6)),"YES","NO"))</f>
        <v/>
      </c>
      <c r="AF35" s="49" t="str">
        <f>IF(FORM_COMP[[#This Row],[Arrival date]]="","",IF(AND(FORM_COMP[[#This Row],[Arrival date]]&lt;=DATE(2022,5,7),FORM_COMP[[#This Row],[Departure date]]&gt;DATE(2022,5,7)),"YES","NO"))</f>
        <v/>
      </c>
      <c r="AG35" s="49" t="str">
        <f>IF(FORM_COMP[[#This Row],[Arrival date]]="","",IF(AND(FORM_COMP[[#This Row],[Arrival date]]&lt;=DATE(2022,5,8),FORM_COMP[[#This Row],[Departure date]]&gt;DATE(2022,5,8)),"YES","NO"))</f>
        <v/>
      </c>
      <c r="AH35" s="49"/>
      <c r="AI35" s="49" t="str">
        <f>IF(FORM_COMP[[#This Row],[Room (04/05)]]="","",IFERROR(VLOOKUP(CONCATENATE(FORM_COMP[[#This Row],[Hotel]],".",FORM_COMP[[#This Row],[Room (04/05)]]),SET!$AK$2:$AL$18,2,FALSE),"ND"))</f>
        <v/>
      </c>
      <c r="AJ35" s="49" t="str">
        <f>IF(FORM_COMP[[#This Row],[Room (05/05)]]="","",IFERROR(VLOOKUP(CONCATENATE(FORM_COMP[[#This Row],[Hotel]],".",FORM_COMP[[#This Row],[Room (05/05)]]),SET!$AK$2:$AL$18,2,FALSE),"ND"))</f>
        <v/>
      </c>
      <c r="AK35" s="49" t="str">
        <f>IF(FORM_COMP[[#This Row],[Room (06/05)]]="","",IFERROR(VLOOKUP(CONCATENATE(FORM_COMP[[#This Row],[Hotel]],".",FORM_COMP[[#This Row],[Room (06/05)]]),SET!$AK$2:$AL$18,2,FALSE),"ND"))</f>
        <v/>
      </c>
      <c r="AL35" s="49" t="str">
        <f>IF(FORM_COMP[[#This Row],[Room (07/05)]]="","",IFERROR(VLOOKUP(CONCATENATE(FORM_COMP[[#This Row],[Hotel]],".",FORM_COMP[[#This Row],[Room (07/05)]]),SET!$AK$2:$AL$18,2,FALSE),"ND"))</f>
        <v/>
      </c>
      <c r="AM35" s="49" t="str">
        <f>IF(FORM_COMP[[#This Row],[Room (08/05)]]="","",IFERROR(VLOOKUP(CONCATENATE(FORM_COMP[[#This Row],[Hotel]],".",FORM_COMP[[#This Row],[Room (08/05)]]),SET!$AK$2:$AL$18,2,FALSE),"ND"))</f>
        <v/>
      </c>
      <c r="AN35" s="41"/>
      <c r="AO35" s="41" t="str">
        <f>IF(FORM_COMP[[#This Row],[Arrival date]]="","",IF(AND(FORM_COMP[[#This Row],[Room (04/05)]]="",AC35="Yes"),"R","OK"))</f>
        <v/>
      </c>
      <c r="AP35" t="str">
        <f>IF(FORM_COMP[[#This Row],[Arrival date]]="","",IF(AND(FORM_COMP[[#This Row],[Room (05/05)]]="",AD35="Yes"),"R","OK"))</f>
        <v/>
      </c>
      <c r="AQ35" t="str">
        <f>IF(FORM_COMP[[#This Row],[Arrival date]]="","",IF(AND(FORM_COMP[[#This Row],[Room (06/05)]]="",AE35="Yes"),"R","OK"))</f>
        <v/>
      </c>
      <c r="AR35" t="str">
        <f>IF(FORM_COMP[[#This Row],[Arrival date]]="","",IF(AND(FORM_COMP[[#This Row],[Room (07/05)]]="",AF35="Yes"),"R","OK"))</f>
        <v/>
      </c>
      <c r="AS35" t="str">
        <f>IF(FORM_COMP[[#This Row],[Arrival date]]="","",IF(AND(FORM_COMP[[#This Row],[Room (08/05)]]="",AG35="Yes"),"R","OK"))</f>
        <v/>
      </c>
    </row>
    <row r="36" spans="2:45">
      <c r="B36" s="2" t="str">
        <f>IF(FORM_COMP[[#This Row],[Title]]="","",IF(OR(FORM_COMP[[#This Row],[Hotel]]=""),"O",IF(COUNTIF(AI36:AM36,"ND")&gt;0.5,"R",IF(COUNTIF(AO36:AS36,"R")=0,"G","R"))))</f>
        <v/>
      </c>
      <c r="C36" s="2">
        <v>24</v>
      </c>
      <c r="D36" s="14" t="str">
        <f>IF(FORM_GEN[[#This Row],[Title]]="","",FORM_GEN[[#This Row],[Title]])</f>
        <v/>
      </c>
      <c r="E36" s="14" t="str">
        <f>IF(FORM_GEN[[#This Row],[LAST NAME]]="","",FORM_GEN[[#This Row],[LAST NAME]])</f>
        <v/>
      </c>
      <c r="F36" s="14" t="str">
        <f>IF(FORM_GEN[[#This Row],[FIRST NAME]]="","",FORM_GEN[[#This Row],[FIRST NAME]])</f>
        <v/>
      </c>
      <c r="G36" s="15" t="str">
        <f>IF(FORM_GEN[[#This Row],[Arrival date]]="","",FORM_GEN[[#This Row],[Arrival date]])</f>
        <v/>
      </c>
      <c r="H36" s="15" t="str">
        <f>IF(FORM_GEN[[#This Row],[Departure date]]="","",FORM_GEN[[#This Row],[Departure date]])</f>
        <v/>
      </c>
      <c r="I36" s="12"/>
      <c r="J36" s="58"/>
      <c r="K36" s="57"/>
      <c r="L36" s="59"/>
      <c r="M36" s="17"/>
      <c r="N36" s="17"/>
      <c r="O36" s="17"/>
      <c r="P36" s="63"/>
      <c r="Q36" s="64"/>
      <c r="R36" s="65"/>
      <c r="S36" s="17"/>
      <c r="T36" s="17"/>
      <c r="U36" s="17"/>
      <c r="V36" s="63"/>
      <c r="W36" s="64"/>
      <c r="X36" s="64"/>
      <c r="Y36" s="12"/>
      <c r="Z36" s="12"/>
      <c r="AA36" s="12"/>
      <c r="AB36" s="16"/>
      <c r="AC36" s="49" t="str">
        <f>IF(FORM_COMP[[#This Row],[Arrival date]]="","",IF(AND(FORM_COMP[[#This Row],[Arrival date]]&lt;=DATE(2022,5,4),FORM_COMP[[#This Row],[Departure date]]&gt;DATE(2022,5,4)),"YES","NO"))</f>
        <v/>
      </c>
      <c r="AD36" s="49" t="str">
        <f>IF(FORM_COMP[[#This Row],[Arrival date]]="","",IF(AND(FORM_COMP[[#This Row],[Arrival date]]&lt;=DATE(2022,5,5),FORM_COMP[[#This Row],[Departure date]]&gt;DATE(2022,5,5)),"YES","NO"))</f>
        <v/>
      </c>
      <c r="AE36" s="49" t="str">
        <f>IF(FORM_COMP[[#This Row],[Arrival date]]="","",IF(AND(FORM_COMP[[#This Row],[Arrival date]]&lt;=DATE(2022,5,6),FORM_COMP[[#This Row],[Departure date]]&gt;DATE(2022,5,6)),"YES","NO"))</f>
        <v/>
      </c>
      <c r="AF36" s="49" t="str">
        <f>IF(FORM_COMP[[#This Row],[Arrival date]]="","",IF(AND(FORM_COMP[[#This Row],[Arrival date]]&lt;=DATE(2022,5,7),FORM_COMP[[#This Row],[Departure date]]&gt;DATE(2022,5,7)),"YES","NO"))</f>
        <v/>
      </c>
      <c r="AG36" s="49" t="str">
        <f>IF(FORM_COMP[[#This Row],[Arrival date]]="","",IF(AND(FORM_COMP[[#This Row],[Arrival date]]&lt;=DATE(2022,5,8),FORM_COMP[[#This Row],[Departure date]]&gt;DATE(2022,5,8)),"YES","NO"))</f>
        <v/>
      </c>
      <c r="AH36" s="49"/>
      <c r="AI36" s="49" t="str">
        <f>IF(FORM_COMP[[#This Row],[Room (04/05)]]="","",IFERROR(VLOOKUP(CONCATENATE(FORM_COMP[[#This Row],[Hotel]],".",FORM_COMP[[#This Row],[Room (04/05)]]),SET!$AK$2:$AL$18,2,FALSE),"ND"))</f>
        <v/>
      </c>
      <c r="AJ36" s="49" t="str">
        <f>IF(FORM_COMP[[#This Row],[Room (05/05)]]="","",IFERROR(VLOOKUP(CONCATENATE(FORM_COMP[[#This Row],[Hotel]],".",FORM_COMP[[#This Row],[Room (05/05)]]),SET!$AK$2:$AL$18,2,FALSE),"ND"))</f>
        <v/>
      </c>
      <c r="AK36" s="49" t="str">
        <f>IF(FORM_COMP[[#This Row],[Room (06/05)]]="","",IFERROR(VLOOKUP(CONCATENATE(FORM_COMP[[#This Row],[Hotel]],".",FORM_COMP[[#This Row],[Room (06/05)]]),SET!$AK$2:$AL$18,2,FALSE),"ND"))</f>
        <v/>
      </c>
      <c r="AL36" s="49" t="str">
        <f>IF(FORM_COMP[[#This Row],[Room (07/05)]]="","",IFERROR(VLOOKUP(CONCATENATE(FORM_COMP[[#This Row],[Hotel]],".",FORM_COMP[[#This Row],[Room (07/05)]]),SET!$AK$2:$AL$18,2,FALSE),"ND"))</f>
        <v/>
      </c>
      <c r="AM36" s="49" t="str">
        <f>IF(FORM_COMP[[#This Row],[Room (08/05)]]="","",IFERROR(VLOOKUP(CONCATENATE(FORM_COMP[[#This Row],[Hotel]],".",FORM_COMP[[#This Row],[Room (08/05)]]),SET!$AK$2:$AL$18,2,FALSE),"ND"))</f>
        <v/>
      </c>
      <c r="AN36" s="41"/>
      <c r="AO36" s="41" t="str">
        <f>IF(FORM_COMP[[#This Row],[Arrival date]]="","",IF(AND(FORM_COMP[[#This Row],[Room (04/05)]]="",AC36="Yes"),"R","OK"))</f>
        <v/>
      </c>
      <c r="AP36" t="str">
        <f>IF(FORM_COMP[[#This Row],[Arrival date]]="","",IF(AND(FORM_COMP[[#This Row],[Room (05/05)]]="",AD36="Yes"),"R","OK"))</f>
        <v/>
      </c>
      <c r="AQ36" t="str">
        <f>IF(FORM_COMP[[#This Row],[Arrival date]]="","",IF(AND(FORM_COMP[[#This Row],[Room (06/05)]]="",AE36="Yes"),"R","OK"))</f>
        <v/>
      </c>
      <c r="AR36" t="str">
        <f>IF(FORM_COMP[[#This Row],[Arrival date]]="","",IF(AND(FORM_COMP[[#This Row],[Room (07/05)]]="",AF36="Yes"),"R","OK"))</f>
        <v/>
      </c>
      <c r="AS36" t="str">
        <f>IF(FORM_COMP[[#This Row],[Arrival date]]="","",IF(AND(FORM_COMP[[#This Row],[Room (08/05)]]="",AG36="Yes"),"R","OK"))</f>
        <v/>
      </c>
    </row>
    <row r="37" spans="2:45">
      <c r="B37" s="2" t="str">
        <f>IF(FORM_COMP[[#This Row],[Title]]="","",IF(OR(FORM_COMP[[#This Row],[Hotel]]=""),"O",IF(COUNTIF(AI37:AM37,"ND")&gt;0.5,"R",IF(COUNTIF(AO37:AS37,"R")=0,"G","R"))))</f>
        <v/>
      </c>
      <c r="C37" s="2">
        <v>25</v>
      </c>
      <c r="D37" s="14" t="str">
        <f>IF(FORM_GEN[[#This Row],[Title]]="","",FORM_GEN[[#This Row],[Title]])</f>
        <v/>
      </c>
      <c r="E37" s="14" t="str">
        <f>IF(FORM_GEN[[#This Row],[LAST NAME]]="","",FORM_GEN[[#This Row],[LAST NAME]])</f>
        <v/>
      </c>
      <c r="F37" s="14" t="str">
        <f>IF(FORM_GEN[[#This Row],[FIRST NAME]]="","",FORM_GEN[[#This Row],[FIRST NAME]])</f>
        <v/>
      </c>
      <c r="G37" s="15" t="str">
        <f>IF(FORM_GEN[[#This Row],[Arrival date]]="","",FORM_GEN[[#This Row],[Arrival date]])</f>
        <v/>
      </c>
      <c r="H37" s="15" t="str">
        <f>IF(FORM_GEN[[#This Row],[Departure date]]="","",FORM_GEN[[#This Row],[Departure date]])</f>
        <v/>
      </c>
      <c r="I37" s="12"/>
      <c r="J37" s="58"/>
      <c r="K37" s="57"/>
      <c r="L37" s="59"/>
      <c r="M37" s="17"/>
      <c r="N37" s="17"/>
      <c r="O37" s="17"/>
      <c r="P37" s="63"/>
      <c r="Q37" s="64"/>
      <c r="R37" s="65"/>
      <c r="S37" s="17"/>
      <c r="T37" s="17"/>
      <c r="U37" s="17"/>
      <c r="V37" s="63"/>
      <c r="W37" s="64"/>
      <c r="X37" s="64"/>
      <c r="Y37" s="12"/>
      <c r="Z37" s="12"/>
      <c r="AA37" s="12"/>
      <c r="AB37" s="16"/>
      <c r="AC37" s="49" t="str">
        <f>IF(FORM_COMP[[#This Row],[Arrival date]]="","",IF(AND(FORM_COMP[[#This Row],[Arrival date]]&lt;=DATE(2022,5,4),FORM_COMP[[#This Row],[Departure date]]&gt;DATE(2022,5,4)),"YES","NO"))</f>
        <v/>
      </c>
      <c r="AD37" s="49" t="str">
        <f>IF(FORM_COMP[[#This Row],[Arrival date]]="","",IF(AND(FORM_COMP[[#This Row],[Arrival date]]&lt;=DATE(2022,5,5),FORM_COMP[[#This Row],[Departure date]]&gt;DATE(2022,5,5)),"YES","NO"))</f>
        <v/>
      </c>
      <c r="AE37" s="49" t="str">
        <f>IF(FORM_COMP[[#This Row],[Arrival date]]="","",IF(AND(FORM_COMP[[#This Row],[Arrival date]]&lt;=DATE(2022,5,6),FORM_COMP[[#This Row],[Departure date]]&gt;DATE(2022,5,6)),"YES","NO"))</f>
        <v/>
      </c>
      <c r="AF37" s="49" t="str">
        <f>IF(FORM_COMP[[#This Row],[Arrival date]]="","",IF(AND(FORM_COMP[[#This Row],[Arrival date]]&lt;=DATE(2022,5,7),FORM_COMP[[#This Row],[Departure date]]&gt;DATE(2022,5,7)),"YES","NO"))</f>
        <v/>
      </c>
      <c r="AG37" s="49" t="str">
        <f>IF(FORM_COMP[[#This Row],[Arrival date]]="","",IF(AND(FORM_COMP[[#This Row],[Arrival date]]&lt;=DATE(2022,5,8),FORM_COMP[[#This Row],[Departure date]]&gt;DATE(2022,5,8)),"YES","NO"))</f>
        <v/>
      </c>
      <c r="AH37" s="49"/>
      <c r="AI37" s="49" t="str">
        <f>IF(FORM_COMP[[#This Row],[Room (04/05)]]="","",IFERROR(VLOOKUP(CONCATENATE(FORM_COMP[[#This Row],[Hotel]],".",FORM_COMP[[#This Row],[Room (04/05)]]),SET!$AK$2:$AL$18,2,FALSE),"ND"))</f>
        <v/>
      </c>
      <c r="AJ37" s="49" t="str">
        <f>IF(FORM_COMP[[#This Row],[Room (05/05)]]="","",IFERROR(VLOOKUP(CONCATENATE(FORM_COMP[[#This Row],[Hotel]],".",FORM_COMP[[#This Row],[Room (05/05)]]),SET!$AK$2:$AL$18,2,FALSE),"ND"))</f>
        <v/>
      </c>
      <c r="AK37" s="49" t="str">
        <f>IF(FORM_COMP[[#This Row],[Room (06/05)]]="","",IFERROR(VLOOKUP(CONCATENATE(FORM_COMP[[#This Row],[Hotel]],".",FORM_COMP[[#This Row],[Room (06/05)]]),SET!$AK$2:$AL$18,2,FALSE),"ND"))</f>
        <v/>
      </c>
      <c r="AL37" s="49" t="str">
        <f>IF(FORM_COMP[[#This Row],[Room (07/05)]]="","",IFERROR(VLOOKUP(CONCATENATE(FORM_COMP[[#This Row],[Hotel]],".",FORM_COMP[[#This Row],[Room (07/05)]]),SET!$AK$2:$AL$18,2,FALSE),"ND"))</f>
        <v/>
      </c>
      <c r="AM37" s="49" t="str">
        <f>IF(FORM_COMP[[#This Row],[Room (08/05)]]="","",IFERROR(VLOOKUP(CONCATENATE(FORM_COMP[[#This Row],[Hotel]],".",FORM_COMP[[#This Row],[Room (08/05)]]),SET!$AK$2:$AL$18,2,FALSE),"ND"))</f>
        <v/>
      </c>
      <c r="AN37" s="41"/>
      <c r="AO37" s="41" t="str">
        <f>IF(FORM_COMP[[#This Row],[Arrival date]]="","",IF(AND(FORM_COMP[[#This Row],[Room (04/05)]]="",AC37="Yes"),"R","OK"))</f>
        <v/>
      </c>
      <c r="AP37" t="str">
        <f>IF(FORM_COMP[[#This Row],[Arrival date]]="","",IF(AND(FORM_COMP[[#This Row],[Room (05/05)]]="",AD37="Yes"),"R","OK"))</f>
        <v/>
      </c>
      <c r="AQ37" t="str">
        <f>IF(FORM_COMP[[#This Row],[Arrival date]]="","",IF(AND(FORM_COMP[[#This Row],[Room (06/05)]]="",AE37="Yes"),"R","OK"))</f>
        <v/>
      </c>
      <c r="AR37" t="str">
        <f>IF(FORM_COMP[[#This Row],[Arrival date]]="","",IF(AND(FORM_COMP[[#This Row],[Room (07/05)]]="",AF37="Yes"),"R","OK"))</f>
        <v/>
      </c>
      <c r="AS37" t="str">
        <f>IF(FORM_COMP[[#This Row],[Arrival date]]="","",IF(AND(FORM_COMP[[#This Row],[Room (08/05)]]="",AG37="Yes"),"R","OK"))</f>
        <v/>
      </c>
    </row>
    <row r="38" spans="2:45">
      <c r="B38" s="2" t="str">
        <f>IF(FORM_COMP[[#This Row],[Title]]="","",IF(OR(FORM_COMP[[#This Row],[Hotel]]=""),"O",IF(COUNTIF(AI38:AM38,"ND")&gt;0.5,"R",IF(COUNTIF(AO38:AS38,"R")=0,"G","R"))))</f>
        <v/>
      </c>
      <c r="C38" s="2">
        <v>26</v>
      </c>
      <c r="D38" s="14" t="str">
        <f>IF(FORM_GEN[[#This Row],[Title]]="","",FORM_GEN[[#This Row],[Title]])</f>
        <v/>
      </c>
      <c r="E38" s="14" t="str">
        <f>IF(FORM_GEN[[#This Row],[LAST NAME]]="","",FORM_GEN[[#This Row],[LAST NAME]])</f>
        <v/>
      </c>
      <c r="F38" s="14" t="str">
        <f>IF(FORM_GEN[[#This Row],[FIRST NAME]]="","",FORM_GEN[[#This Row],[FIRST NAME]])</f>
        <v/>
      </c>
      <c r="G38" s="15" t="str">
        <f>IF(FORM_GEN[[#This Row],[Arrival date]]="","",FORM_GEN[[#This Row],[Arrival date]])</f>
        <v/>
      </c>
      <c r="H38" s="15" t="str">
        <f>IF(FORM_GEN[[#This Row],[Departure date]]="","",FORM_GEN[[#This Row],[Departure date]])</f>
        <v/>
      </c>
      <c r="I38" s="12"/>
      <c r="J38" s="58"/>
      <c r="K38" s="57"/>
      <c r="L38" s="59"/>
      <c r="M38" s="17"/>
      <c r="N38" s="17"/>
      <c r="O38" s="17"/>
      <c r="P38" s="63"/>
      <c r="Q38" s="64"/>
      <c r="R38" s="65"/>
      <c r="S38" s="17"/>
      <c r="T38" s="17"/>
      <c r="U38" s="17"/>
      <c r="V38" s="63"/>
      <c r="W38" s="64"/>
      <c r="X38" s="64"/>
      <c r="Y38" s="12"/>
      <c r="Z38" s="12"/>
      <c r="AA38" s="12"/>
      <c r="AB38" s="16"/>
      <c r="AC38" s="49" t="str">
        <f>IF(FORM_COMP[[#This Row],[Arrival date]]="","",IF(AND(FORM_COMP[[#This Row],[Arrival date]]&lt;=DATE(2022,5,4),FORM_COMP[[#This Row],[Departure date]]&gt;DATE(2022,5,4)),"YES","NO"))</f>
        <v/>
      </c>
      <c r="AD38" s="49" t="str">
        <f>IF(FORM_COMP[[#This Row],[Arrival date]]="","",IF(AND(FORM_COMP[[#This Row],[Arrival date]]&lt;=DATE(2022,5,5),FORM_COMP[[#This Row],[Departure date]]&gt;DATE(2022,5,5)),"YES","NO"))</f>
        <v/>
      </c>
      <c r="AE38" s="49" t="str">
        <f>IF(FORM_COMP[[#This Row],[Arrival date]]="","",IF(AND(FORM_COMP[[#This Row],[Arrival date]]&lt;=DATE(2022,5,6),FORM_COMP[[#This Row],[Departure date]]&gt;DATE(2022,5,6)),"YES","NO"))</f>
        <v/>
      </c>
      <c r="AF38" s="49" t="str">
        <f>IF(FORM_COMP[[#This Row],[Arrival date]]="","",IF(AND(FORM_COMP[[#This Row],[Arrival date]]&lt;=DATE(2022,5,7),FORM_COMP[[#This Row],[Departure date]]&gt;DATE(2022,5,7)),"YES","NO"))</f>
        <v/>
      </c>
      <c r="AG38" s="49" t="str">
        <f>IF(FORM_COMP[[#This Row],[Arrival date]]="","",IF(AND(FORM_COMP[[#This Row],[Arrival date]]&lt;=DATE(2022,5,8),FORM_COMP[[#This Row],[Departure date]]&gt;DATE(2022,5,8)),"YES","NO"))</f>
        <v/>
      </c>
      <c r="AH38" s="49"/>
      <c r="AI38" s="49" t="str">
        <f>IF(FORM_COMP[[#This Row],[Room (04/05)]]="","",IFERROR(VLOOKUP(CONCATENATE(FORM_COMP[[#This Row],[Hotel]],".",FORM_COMP[[#This Row],[Room (04/05)]]),SET!$AK$2:$AL$18,2,FALSE),"ND"))</f>
        <v/>
      </c>
      <c r="AJ38" s="49" t="str">
        <f>IF(FORM_COMP[[#This Row],[Room (05/05)]]="","",IFERROR(VLOOKUP(CONCATENATE(FORM_COMP[[#This Row],[Hotel]],".",FORM_COMP[[#This Row],[Room (05/05)]]),SET!$AK$2:$AL$18,2,FALSE),"ND"))</f>
        <v/>
      </c>
      <c r="AK38" s="49" t="str">
        <f>IF(FORM_COMP[[#This Row],[Room (06/05)]]="","",IFERROR(VLOOKUP(CONCATENATE(FORM_COMP[[#This Row],[Hotel]],".",FORM_COMP[[#This Row],[Room (06/05)]]),SET!$AK$2:$AL$18,2,FALSE),"ND"))</f>
        <v/>
      </c>
      <c r="AL38" s="49" t="str">
        <f>IF(FORM_COMP[[#This Row],[Room (07/05)]]="","",IFERROR(VLOOKUP(CONCATENATE(FORM_COMP[[#This Row],[Hotel]],".",FORM_COMP[[#This Row],[Room (07/05)]]),SET!$AK$2:$AL$18,2,FALSE),"ND"))</f>
        <v/>
      </c>
      <c r="AM38" s="49" t="str">
        <f>IF(FORM_COMP[[#This Row],[Room (08/05)]]="","",IFERROR(VLOOKUP(CONCATENATE(FORM_COMP[[#This Row],[Hotel]],".",FORM_COMP[[#This Row],[Room (08/05)]]),SET!$AK$2:$AL$18,2,FALSE),"ND"))</f>
        <v/>
      </c>
      <c r="AN38" s="41"/>
      <c r="AO38" s="41" t="str">
        <f>IF(FORM_COMP[[#This Row],[Arrival date]]="","",IF(AND(FORM_COMP[[#This Row],[Room (04/05)]]="",AC38="Yes"),"R","OK"))</f>
        <v/>
      </c>
      <c r="AP38" t="str">
        <f>IF(FORM_COMP[[#This Row],[Arrival date]]="","",IF(AND(FORM_COMP[[#This Row],[Room (05/05)]]="",AD38="Yes"),"R","OK"))</f>
        <v/>
      </c>
      <c r="AQ38" t="str">
        <f>IF(FORM_COMP[[#This Row],[Arrival date]]="","",IF(AND(FORM_COMP[[#This Row],[Room (06/05)]]="",AE38="Yes"),"R","OK"))</f>
        <v/>
      </c>
      <c r="AR38" t="str">
        <f>IF(FORM_COMP[[#This Row],[Arrival date]]="","",IF(AND(FORM_COMP[[#This Row],[Room (07/05)]]="",AF38="Yes"),"R","OK"))</f>
        <v/>
      </c>
      <c r="AS38" t="str">
        <f>IF(FORM_COMP[[#This Row],[Arrival date]]="","",IF(AND(FORM_COMP[[#This Row],[Room (08/05)]]="",AG38="Yes"),"R","OK"))</f>
        <v/>
      </c>
    </row>
    <row r="39" spans="2:45">
      <c r="B39" s="2" t="str">
        <f>IF(FORM_COMP[[#This Row],[Title]]="","",IF(OR(FORM_COMP[[#This Row],[Hotel]]=""),"O",IF(COUNTIF(AI39:AM39,"ND")&gt;0.5,"R",IF(COUNTIF(AO39:AS39,"R")=0,"G","R"))))</f>
        <v/>
      </c>
      <c r="C39" s="2">
        <v>27</v>
      </c>
      <c r="D39" s="14" t="str">
        <f>IF(FORM_GEN[[#This Row],[Title]]="","",FORM_GEN[[#This Row],[Title]])</f>
        <v/>
      </c>
      <c r="E39" s="14" t="str">
        <f>IF(FORM_GEN[[#This Row],[LAST NAME]]="","",FORM_GEN[[#This Row],[LAST NAME]])</f>
        <v/>
      </c>
      <c r="F39" s="14" t="str">
        <f>IF(FORM_GEN[[#This Row],[FIRST NAME]]="","",FORM_GEN[[#This Row],[FIRST NAME]])</f>
        <v/>
      </c>
      <c r="G39" s="15" t="str">
        <f>IF(FORM_GEN[[#This Row],[Arrival date]]="","",FORM_GEN[[#This Row],[Arrival date]])</f>
        <v/>
      </c>
      <c r="H39" s="15" t="str">
        <f>IF(FORM_GEN[[#This Row],[Departure date]]="","",FORM_GEN[[#This Row],[Departure date]])</f>
        <v/>
      </c>
      <c r="I39" s="12"/>
      <c r="J39" s="58"/>
      <c r="K39" s="57"/>
      <c r="L39" s="59"/>
      <c r="M39" s="17"/>
      <c r="N39" s="17"/>
      <c r="O39" s="17"/>
      <c r="P39" s="63"/>
      <c r="Q39" s="64"/>
      <c r="R39" s="65"/>
      <c r="S39" s="17"/>
      <c r="T39" s="17"/>
      <c r="U39" s="17"/>
      <c r="V39" s="63"/>
      <c r="W39" s="64"/>
      <c r="X39" s="64"/>
      <c r="Y39" s="12"/>
      <c r="Z39" s="12"/>
      <c r="AA39" s="12"/>
      <c r="AB39" s="16"/>
      <c r="AC39" s="49" t="str">
        <f>IF(FORM_COMP[[#This Row],[Arrival date]]="","",IF(AND(FORM_COMP[[#This Row],[Arrival date]]&lt;=DATE(2022,5,4),FORM_COMP[[#This Row],[Departure date]]&gt;DATE(2022,5,4)),"YES","NO"))</f>
        <v/>
      </c>
      <c r="AD39" s="49" t="str">
        <f>IF(FORM_COMP[[#This Row],[Arrival date]]="","",IF(AND(FORM_COMP[[#This Row],[Arrival date]]&lt;=DATE(2022,5,5),FORM_COMP[[#This Row],[Departure date]]&gt;DATE(2022,5,5)),"YES","NO"))</f>
        <v/>
      </c>
      <c r="AE39" s="49" t="str">
        <f>IF(FORM_COMP[[#This Row],[Arrival date]]="","",IF(AND(FORM_COMP[[#This Row],[Arrival date]]&lt;=DATE(2022,5,6),FORM_COMP[[#This Row],[Departure date]]&gt;DATE(2022,5,6)),"YES","NO"))</f>
        <v/>
      </c>
      <c r="AF39" s="49" t="str">
        <f>IF(FORM_COMP[[#This Row],[Arrival date]]="","",IF(AND(FORM_COMP[[#This Row],[Arrival date]]&lt;=DATE(2022,5,7),FORM_COMP[[#This Row],[Departure date]]&gt;DATE(2022,5,7)),"YES","NO"))</f>
        <v/>
      </c>
      <c r="AG39" s="49" t="str">
        <f>IF(FORM_COMP[[#This Row],[Arrival date]]="","",IF(AND(FORM_COMP[[#This Row],[Arrival date]]&lt;=DATE(2022,5,8),FORM_COMP[[#This Row],[Departure date]]&gt;DATE(2022,5,8)),"YES","NO"))</f>
        <v/>
      </c>
      <c r="AH39" s="49"/>
      <c r="AI39" s="49" t="str">
        <f>IF(FORM_COMP[[#This Row],[Room (04/05)]]="","",IFERROR(VLOOKUP(CONCATENATE(FORM_COMP[[#This Row],[Hotel]],".",FORM_COMP[[#This Row],[Room (04/05)]]),SET!$AK$2:$AL$18,2,FALSE),"ND"))</f>
        <v/>
      </c>
      <c r="AJ39" s="49" t="str">
        <f>IF(FORM_COMP[[#This Row],[Room (05/05)]]="","",IFERROR(VLOOKUP(CONCATENATE(FORM_COMP[[#This Row],[Hotel]],".",FORM_COMP[[#This Row],[Room (05/05)]]),SET!$AK$2:$AL$18,2,FALSE),"ND"))</f>
        <v/>
      </c>
      <c r="AK39" s="49" t="str">
        <f>IF(FORM_COMP[[#This Row],[Room (06/05)]]="","",IFERROR(VLOOKUP(CONCATENATE(FORM_COMP[[#This Row],[Hotel]],".",FORM_COMP[[#This Row],[Room (06/05)]]),SET!$AK$2:$AL$18,2,FALSE),"ND"))</f>
        <v/>
      </c>
      <c r="AL39" s="49" t="str">
        <f>IF(FORM_COMP[[#This Row],[Room (07/05)]]="","",IFERROR(VLOOKUP(CONCATENATE(FORM_COMP[[#This Row],[Hotel]],".",FORM_COMP[[#This Row],[Room (07/05)]]),SET!$AK$2:$AL$18,2,FALSE),"ND"))</f>
        <v/>
      </c>
      <c r="AM39" s="49" t="str">
        <f>IF(FORM_COMP[[#This Row],[Room (08/05)]]="","",IFERROR(VLOOKUP(CONCATENATE(FORM_COMP[[#This Row],[Hotel]],".",FORM_COMP[[#This Row],[Room (08/05)]]),SET!$AK$2:$AL$18,2,FALSE),"ND"))</f>
        <v/>
      </c>
      <c r="AN39" s="41"/>
      <c r="AO39" s="41" t="str">
        <f>IF(FORM_COMP[[#This Row],[Arrival date]]="","",IF(AND(FORM_COMP[[#This Row],[Room (04/05)]]="",AC39="Yes"),"R","OK"))</f>
        <v/>
      </c>
      <c r="AP39" t="str">
        <f>IF(FORM_COMP[[#This Row],[Arrival date]]="","",IF(AND(FORM_COMP[[#This Row],[Room (05/05)]]="",AD39="Yes"),"R","OK"))</f>
        <v/>
      </c>
      <c r="AQ39" t="str">
        <f>IF(FORM_COMP[[#This Row],[Arrival date]]="","",IF(AND(FORM_COMP[[#This Row],[Room (06/05)]]="",AE39="Yes"),"R","OK"))</f>
        <v/>
      </c>
      <c r="AR39" t="str">
        <f>IF(FORM_COMP[[#This Row],[Arrival date]]="","",IF(AND(FORM_COMP[[#This Row],[Room (07/05)]]="",AF39="Yes"),"R","OK"))</f>
        <v/>
      </c>
      <c r="AS39" t="str">
        <f>IF(FORM_COMP[[#This Row],[Arrival date]]="","",IF(AND(FORM_COMP[[#This Row],[Room (08/05)]]="",AG39="Yes"),"R","OK"))</f>
        <v/>
      </c>
    </row>
    <row r="40" spans="2:45">
      <c r="B40" s="2" t="str">
        <f>IF(FORM_COMP[[#This Row],[Title]]="","",IF(OR(FORM_COMP[[#This Row],[Hotel]]=""),"O",IF(COUNTIF(AI40:AM40,"ND")&gt;0.5,"R",IF(COUNTIF(AO40:AS40,"R")=0,"G","R"))))</f>
        <v/>
      </c>
      <c r="C40" s="2">
        <v>28</v>
      </c>
      <c r="D40" s="14" t="str">
        <f>IF(FORM_GEN[[#This Row],[Title]]="","",FORM_GEN[[#This Row],[Title]])</f>
        <v/>
      </c>
      <c r="E40" s="14" t="str">
        <f>IF(FORM_GEN[[#This Row],[LAST NAME]]="","",FORM_GEN[[#This Row],[LAST NAME]])</f>
        <v/>
      </c>
      <c r="F40" s="14" t="str">
        <f>IF(FORM_GEN[[#This Row],[FIRST NAME]]="","",FORM_GEN[[#This Row],[FIRST NAME]])</f>
        <v/>
      </c>
      <c r="G40" s="15" t="str">
        <f>IF(FORM_GEN[[#This Row],[Arrival date]]="","",FORM_GEN[[#This Row],[Arrival date]])</f>
        <v/>
      </c>
      <c r="H40" s="15" t="str">
        <f>IF(FORM_GEN[[#This Row],[Departure date]]="","",FORM_GEN[[#This Row],[Departure date]])</f>
        <v/>
      </c>
      <c r="I40" s="12"/>
      <c r="J40" s="58"/>
      <c r="K40" s="57"/>
      <c r="L40" s="59"/>
      <c r="M40" s="17"/>
      <c r="N40" s="17"/>
      <c r="O40" s="17"/>
      <c r="P40" s="63"/>
      <c r="Q40" s="64"/>
      <c r="R40" s="65"/>
      <c r="S40" s="17"/>
      <c r="T40" s="17"/>
      <c r="U40" s="17"/>
      <c r="V40" s="63"/>
      <c r="W40" s="64"/>
      <c r="X40" s="64"/>
      <c r="Y40" s="12"/>
      <c r="Z40" s="12"/>
      <c r="AA40" s="12"/>
      <c r="AB40" s="16"/>
      <c r="AC40" s="49" t="str">
        <f>IF(FORM_COMP[[#This Row],[Arrival date]]="","",IF(AND(FORM_COMP[[#This Row],[Arrival date]]&lt;=DATE(2022,5,4),FORM_COMP[[#This Row],[Departure date]]&gt;DATE(2022,5,4)),"YES","NO"))</f>
        <v/>
      </c>
      <c r="AD40" s="49" t="str">
        <f>IF(FORM_COMP[[#This Row],[Arrival date]]="","",IF(AND(FORM_COMP[[#This Row],[Arrival date]]&lt;=DATE(2022,5,5),FORM_COMP[[#This Row],[Departure date]]&gt;DATE(2022,5,5)),"YES","NO"))</f>
        <v/>
      </c>
      <c r="AE40" s="49" t="str">
        <f>IF(FORM_COMP[[#This Row],[Arrival date]]="","",IF(AND(FORM_COMP[[#This Row],[Arrival date]]&lt;=DATE(2022,5,6),FORM_COMP[[#This Row],[Departure date]]&gt;DATE(2022,5,6)),"YES","NO"))</f>
        <v/>
      </c>
      <c r="AF40" s="49" t="str">
        <f>IF(FORM_COMP[[#This Row],[Arrival date]]="","",IF(AND(FORM_COMP[[#This Row],[Arrival date]]&lt;=DATE(2022,5,7),FORM_COMP[[#This Row],[Departure date]]&gt;DATE(2022,5,7)),"YES","NO"))</f>
        <v/>
      </c>
      <c r="AG40" s="49" t="str">
        <f>IF(FORM_COMP[[#This Row],[Arrival date]]="","",IF(AND(FORM_COMP[[#This Row],[Arrival date]]&lt;=DATE(2022,5,8),FORM_COMP[[#This Row],[Departure date]]&gt;DATE(2022,5,8)),"YES","NO"))</f>
        <v/>
      </c>
      <c r="AH40" s="49"/>
      <c r="AI40" s="49" t="str">
        <f>IF(FORM_COMP[[#This Row],[Room (04/05)]]="","",IFERROR(VLOOKUP(CONCATENATE(FORM_COMP[[#This Row],[Hotel]],".",FORM_COMP[[#This Row],[Room (04/05)]]),SET!$AK$2:$AL$18,2,FALSE),"ND"))</f>
        <v/>
      </c>
      <c r="AJ40" s="49" t="str">
        <f>IF(FORM_COMP[[#This Row],[Room (05/05)]]="","",IFERROR(VLOOKUP(CONCATENATE(FORM_COMP[[#This Row],[Hotel]],".",FORM_COMP[[#This Row],[Room (05/05)]]),SET!$AK$2:$AL$18,2,FALSE),"ND"))</f>
        <v/>
      </c>
      <c r="AK40" s="49" t="str">
        <f>IF(FORM_COMP[[#This Row],[Room (06/05)]]="","",IFERROR(VLOOKUP(CONCATENATE(FORM_COMP[[#This Row],[Hotel]],".",FORM_COMP[[#This Row],[Room (06/05)]]),SET!$AK$2:$AL$18,2,FALSE),"ND"))</f>
        <v/>
      </c>
      <c r="AL40" s="49" t="str">
        <f>IF(FORM_COMP[[#This Row],[Room (07/05)]]="","",IFERROR(VLOOKUP(CONCATENATE(FORM_COMP[[#This Row],[Hotel]],".",FORM_COMP[[#This Row],[Room (07/05)]]),SET!$AK$2:$AL$18,2,FALSE),"ND"))</f>
        <v/>
      </c>
      <c r="AM40" s="49" t="str">
        <f>IF(FORM_COMP[[#This Row],[Room (08/05)]]="","",IFERROR(VLOOKUP(CONCATENATE(FORM_COMP[[#This Row],[Hotel]],".",FORM_COMP[[#This Row],[Room (08/05)]]),SET!$AK$2:$AL$18,2,FALSE),"ND"))</f>
        <v/>
      </c>
      <c r="AN40" s="41"/>
      <c r="AO40" s="41" t="str">
        <f>IF(FORM_COMP[[#This Row],[Arrival date]]="","",IF(AND(FORM_COMP[[#This Row],[Room (04/05)]]="",AC40="Yes"),"R","OK"))</f>
        <v/>
      </c>
      <c r="AP40" t="str">
        <f>IF(FORM_COMP[[#This Row],[Arrival date]]="","",IF(AND(FORM_COMP[[#This Row],[Room (05/05)]]="",AD40="Yes"),"R","OK"))</f>
        <v/>
      </c>
      <c r="AQ40" t="str">
        <f>IF(FORM_COMP[[#This Row],[Arrival date]]="","",IF(AND(FORM_COMP[[#This Row],[Room (06/05)]]="",AE40="Yes"),"R","OK"))</f>
        <v/>
      </c>
      <c r="AR40" t="str">
        <f>IF(FORM_COMP[[#This Row],[Arrival date]]="","",IF(AND(FORM_COMP[[#This Row],[Room (07/05)]]="",AF40="Yes"),"R","OK"))</f>
        <v/>
      </c>
      <c r="AS40" t="str">
        <f>IF(FORM_COMP[[#This Row],[Arrival date]]="","",IF(AND(FORM_COMP[[#This Row],[Room (08/05)]]="",AG40="Yes"),"R","OK"))</f>
        <v/>
      </c>
    </row>
    <row r="41" spans="2:45">
      <c r="B41" s="2" t="str">
        <f>IF(FORM_COMP[[#This Row],[Title]]="","",IF(OR(FORM_COMP[[#This Row],[Hotel]]=""),"O",IF(COUNTIF(AI41:AM41,"ND")&gt;0.5,"R",IF(COUNTIF(AO41:AS41,"R")=0,"G","R"))))</f>
        <v/>
      </c>
      <c r="C41" s="2">
        <v>29</v>
      </c>
      <c r="D41" s="14" t="str">
        <f>IF(FORM_GEN[[#This Row],[Title]]="","",FORM_GEN[[#This Row],[Title]])</f>
        <v/>
      </c>
      <c r="E41" s="14" t="str">
        <f>IF(FORM_GEN[[#This Row],[LAST NAME]]="","",FORM_GEN[[#This Row],[LAST NAME]])</f>
        <v/>
      </c>
      <c r="F41" s="14" t="str">
        <f>IF(FORM_GEN[[#This Row],[FIRST NAME]]="","",FORM_GEN[[#This Row],[FIRST NAME]])</f>
        <v/>
      </c>
      <c r="G41" s="15" t="str">
        <f>IF(FORM_GEN[[#This Row],[Arrival date]]="","",FORM_GEN[[#This Row],[Arrival date]])</f>
        <v/>
      </c>
      <c r="H41" s="15" t="str">
        <f>IF(FORM_GEN[[#This Row],[Departure date]]="","",FORM_GEN[[#This Row],[Departure date]])</f>
        <v/>
      </c>
      <c r="I41" s="12"/>
      <c r="J41" s="58"/>
      <c r="K41" s="57"/>
      <c r="L41" s="59"/>
      <c r="M41" s="17"/>
      <c r="N41" s="17"/>
      <c r="O41" s="17"/>
      <c r="P41" s="63"/>
      <c r="Q41" s="64"/>
      <c r="R41" s="65"/>
      <c r="S41" s="17"/>
      <c r="T41" s="17"/>
      <c r="U41" s="17"/>
      <c r="V41" s="63"/>
      <c r="W41" s="64"/>
      <c r="X41" s="64"/>
      <c r="Y41" s="12"/>
      <c r="Z41" s="12"/>
      <c r="AA41" s="12"/>
      <c r="AB41" s="16"/>
      <c r="AC41" s="49" t="str">
        <f>IF(FORM_COMP[[#This Row],[Arrival date]]="","",IF(AND(FORM_COMP[[#This Row],[Arrival date]]&lt;=DATE(2022,5,4),FORM_COMP[[#This Row],[Departure date]]&gt;DATE(2022,5,4)),"YES","NO"))</f>
        <v/>
      </c>
      <c r="AD41" s="49" t="str">
        <f>IF(FORM_COMP[[#This Row],[Arrival date]]="","",IF(AND(FORM_COMP[[#This Row],[Arrival date]]&lt;=DATE(2022,5,5),FORM_COMP[[#This Row],[Departure date]]&gt;DATE(2022,5,5)),"YES","NO"))</f>
        <v/>
      </c>
      <c r="AE41" s="49" t="str">
        <f>IF(FORM_COMP[[#This Row],[Arrival date]]="","",IF(AND(FORM_COMP[[#This Row],[Arrival date]]&lt;=DATE(2022,5,6),FORM_COMP[[#This Row],[Departure date]]&gt;DATE(2022,5,6)),"YES","NO"))</f>
        <v/>
      </c>
      <c r="AF41" s="49" t="str">
        <f>IF(FORM_COMP[[#This Row],[Arrival date]]="","",IF(AND(FORM_COMP[[#This Row],[Arrival date]]&lt;=DATE(2022,5,7),FORM_COMP[[#This Row],[Departure date]]&gt;DATE(2022,5,7)),"YES","NO"))</f>
        <v/>
      </c>
      <c r="AG41" s="49" t="str">
        <f>IF(FORM_COMP[[#This Row],[Arrival date]]="","",IF(AND(FORM_COMP[[#This Row],[Arrival date]]&lt;=DATE(2022,5,8),FORM_COMP[[#This Row],[Departure date]]&gt;DATE(2022,5,8)),"YES","NO"))</f>
        <v/>
      </c>
      <c r="AH41" s="49"/>
      <c r="AI41" s="49" t="str">
        <f>IF(FORM_COMP[[#This Row],[Room (04/05)]]="","",IFERROR(VLOOKUP(CONCATENATE(FORM_COMP[[#This Row],[Hotel]],".",FORM_COMP[[#This Row],[Room (04/05)]]),SET!$AK$2:$AL$18,2,FALSE),"ND"))</f>
        <v/>
      </c>
      <c r="AJ41" s="49" t="str">
        <f>IF(FORM_COMP[[#This Row],[Room (05/05)]]="","",IFERROR(VLOOKUP(CONCATENATE(FORM_COMP[[#This Row],[Hotel]],".",FORM_COMP[[#This Row],[Room (05/05)]]),SET!$AK$2:$AL$18,2,FALSE),"ND"))</f>
        <v/>
      </c>
      <c r="AK41" s="49" t="str">
        <f>IF(FORM_COMP[[#This Row],[Room (06/05)]]="","",IFERROR(VLOOKUP(CONCATENATE(FORM_COMP[[#This Row],[Hotel]],".",FORM_COMP[[#This Row],[Room (06/05)]]),SET!$AK$2:$AL$18,2,FALSE),"ND"))</f>
        <v/>
      </c>
      <c r="AL41" s="49" t="str">
        <f>IF(FORM_COMP[[#This Row],[Room (07/05)]]="","",IFERROR(VLOOKUP(CONCATENATE(FORM_COMP[[#This Row],[Hotel]],".",FORM_COMP[[#This Row],[Room (07/05)]]),SET!$AK$2:$AL$18,2,FALSE),"ND"))</f>
        <v/>
      </c>
      <c r="AM41" s="49" t="str">
        <f>IF(FORM_COMP[[#This Row],[Room (08/05)]]="","",IFERROR(VLOOKUP(CONCATENATE(FORM_COMP[[#This Row],[Hotel]],".",FORM_COMP[[#This Row],[Room (08/05)]]),SET!$AK$2:$AL$18,2,FALSE),"ND"))</f>
        <v/>
      </c>
      <c r="AN41" s="41"/>
      <c r="AO41" s="41" t="str">
        <f>IF(FORM_COMP[[#This Row],[Arrival date]]="","",IF(AND(FORM_COMP[[#This Row],[Room (04/05)]]="",AC41="Yes"),"R","OK"))</f>
        <v/>
      </c>
      <c r="AP41" t="str">
        <f>IF(FORM_COMP[[#This Row],[Arrival date]]="","",IF(AND(FORM_COMP[[#This Row],[Room (05/05)]]="",AD41="Yes"),"R","OK"))</f>
        <v/>
      </c>
      <c r="AQ41" t="str">
        <f>IF(FORM_COMP[[#This Row],[Arrival date]]="","",IF(AND(FORM_COMP[[#This Row],[Room (06/05)]]="",AE41="Yes"),"R","OK"))</f>
        <v/>
      </c>
      <c r="AR41" t="str">
        <f>IF(FORM_COMP[[#This Row],[Arrival date]]="","",IF(AND(FORM_COMP[[#This Row],[Room (07/05)]]="",AF41="Yes"),"R","OK"))</f>
        <v/>
      </c>
      <c r="AS41" t="str">
        <f>IF(FORM_COMP[[#This Row],[Arrival date]]="","",IF(AND(FORM_COMP[[#This Row],[Room (08/05)]]="",AG41="Yes"),"R","OK"))</f>
        <v/>
      </c>
    </row>
    <row r="42" spans="2:45">
      <c r="B42" s="2" t="str">
        <f>IF(FORM_COMP[[#This Row],[Title]]="","",IF(OR(FORM_COMP[[#This Row],[Hotel]]=""),"O",IF(COUNTIF(AI42:AM42,"ND")&gt;0.5,"R",IF(COUNTIF(AO42:AS42,"R")=0,"G","R"))))</f>
        <v/>
      </c>
      <c r="C42" s="2">
        <v>30</v>
      </c>
      <c r="D42" s="14" t="str">
        <f>IF(FORM_GEN[[#This Row],[Title]]="","",FORM_GEN[[#This Row],[Title]])</f>
        <v/>
      </c>
      <c r="E42" s="14" t="str">
        <f>IF(FORM_GEN[[#This Row],[LAST NAME]]="","",FORM_GEN[[#This Row],[LAST NAME]])</f>
        <v/>
      </c>
      <c r="F42" s="14" t="str">
        <f>IF(FORM_GEN[[#This Row],[FIRST NAME]]="","",FORM_GEN[[#This Row],[FIRST NAME]])</f>
        <v/>
      </c>
      <c r="G42" s="15" t="str">
        <f>IF(FORM_GEN[[#This Row],[Arrival date]]="","",FORM_GEN[[#This Row],[Arrival date]])</f>
        <v/>
      </c>
      <c r="H42" s="15" t="str">
        <f>IF(FORM_GEN[[#This Row],[Departure date]]="","",FORM_GEN[[#This Row],[Departure date]])</f>
        <v/>
      </c>
      <c r="I42" s="12"/>
      <c r="J42" s="58"/>
      <c r="K42" s="57"/>
      <c r="L42" s="59"/>
      <c r="M42" s="17"/>
      <c r="N42" s="17"/>
      <c r="O42" s="17"/>
      <c r="P42" s="63"/>
      <c r="Q42" s="64"/>
      <c r="R42" s="65"/>
      <c r="S42" s="17"/>
      <c r="T42" s="17"/>
      <c r="U42" s="17"/>
      <c r="V42" s="63"/>
      <c r="W42" s="64"/>
      <c r="X42" s="64"/>
      <c r="Y42" s="12"/>
      <c r="Z42" s="12"/>
      <c r="AA42" s="12"/>
      <c r="AB42" s="16"/>
      <c r="AC42" s="49" t="str">
        <f>IF(FORM_COMP[[#This Row],[Arrival date]]="","",IF(AND(FORM_COMP[[#This Row],[Arrival date]]&lt;=DATE(2022,5,4),FORM_COMP[[#This Row],[Departure date]]&gt;DATE(2022,5,4)),"YES","NO"))</f>
        <v/>
      </c>
      <c r="AD42" s="49" t="str">
        <f>IF(FORM_COMP[[#This Row],[Arrival date]]="","",IF(AND(FORM_COMP[[#This Row],[Arrival date]]&lt;=DATE(2022,5,5),FORM_COMP[[#This Row],[Departure date]]&gt;DATE(2022,5,5)),"YES","NO"))</f>
        <v/>
      </c>
      <c r="AE42" s="49" t="str">
        <f>IF(FORM_COMP[[#This Row],[Arrival date]]="","",IF(AND(FORM_COMP[[#This Row],[Arrival date]]&lt;=DATE(2022,5,6),FORM_COMP[[#This Row],[Departure date]]&gt;DATE(2022,5,6)),"YES","NO"))</f>
        <v/>
      </c>
      <c r="AF42" s="49" t="str">
        <f>IF(FORM_COMP[[#This Row],[Arrival date]]="","",IF(AND(FORM_COMP[[#This Row],[Arrival date]]&lt;=DATE(2022,5,7),FORM_COMP[[#This Row],[Departure date]]&gt;DATE(2022,5,7)),"YES","NO"))</f>
        <v/>
      </c>
      <c r="AG42" s="49" t="str">
        <f>IF(FORM_COMP[[#This Row],[Arrival date]]="","",IF(AND(FORM_COMP[[#This Row],[Arrival date]]&lt;=DATE(2022,5,8),FORM_COMP[[#This Row],[Departure date]]&gt;DATE(2022,5,8)),"YES","NO"))</f>
        <v/>
      </c>
      <c r="AH42" s="49"/>
      <c r="AI42" s="49" t="str">
        <f>IF(FORM_COMP[[#This Row],[Room (04/05)]]="","",IFERROR(VLOOKUP(CONCATENATE(FORM_COMP[[#This Row],[Hotel]],".",FORM_COMP[[#This Row],[Room (04/05)]]),SET!$AK$2:$AL$18,2,FALSE),"ND"))</f>
        <v/>
      </c>
      <c r="AJ42" s="49" t="str">
        <f>IF(FORM_COMP[[#This Row],[Room (05/05)]]="","",IFERROR(VLOOKUP(CONCATENATE(FORM_COMP[[#This Row],[Hotel]],".",FORM_COMP[[#This Row],[Room (05/05)]]),SET!$AK$2:$AL$18,2,FALSE),"ND"))</f>
        <v/>
      </c>
      <c r="AK42" s="49" t="str">
        <f>IF(FORM_COMP[[#This Row],[Room (06/05)]]="","",IFERROR(VLOOKUP(CONCATENATE(FORM_COMP[[#This Row],[Hotel]],".",FORM_COMP[[#This Row],[Room (06/05)]]),SET!$AK$2:$AL$18,2,FALSE),"ND"))</f>
        <v/>
      </c>
      <c r="AL42" s="49" t="str">
        <f>IF(FORM_COMP[[#This Row],[Room (07/05)]]="","",IFERROR(VLOOKUP(CONCATENATE(FORM_COMP[[#This Row],[Hotel]],".",FORM_COMP[[#This Row],[Room (07/05)]]),SET!$AK$2:$AL$18,2,FALSE),"ND"))</f>
        <v/>
      </c>
      <c r="AM42" s="49" t="str">
        <f>IF(FORM_COMP[[#This Row],[Room (08/05)]]="","",IFERROR(VLOOKUP(CONCATENATE(FORM_COMP[[#This Row],[Hotel]],".",FORM_COMP[[#This Row],[Room (08/05)]]),SET!$AK$2:$AL$18,2,FALSE),"ND"))</f>
        <v/>
      </c>
      <c r="AN42" s="41"/>
      <c r="AO42" s="41" t="str">
        <f>IF(FORM_COMP[[#This Row],[Arrival date]]="","",IF(AND(FORM_COMP[[#This Row],[Room (04/05)]]="",AC42="Yes"),"R","OK"))</f>
        <v/>
      </c>
      <c r="AP42" t="str">
        <f>IF(FORM_COMP[[#This Row],[Arrival date]]="","",IF(AND(FORM_COMP[[#This Row],[Room (05/05)]]="",AD42="Yes"),"R","OK"))</f>
        <v/>
      </c>
      <c r="AQ42" t="str">
        <f>IF(FORM_COMP[[#This Row],[Arrival date]]="","",IF(AND(FORM_COMP[[#This Row],[Room (06/05)]]="",AE42="Yes"),"R","OK"))</f>
        <v/>
      </c>
      <c r="AR42" t="str">
        <f>IF(FORM_COMP[[#This Row],[Arrival date]]="","",IF(AND(FORM_COMP[[#This Row],[Room (07/05)]]="",AF42="Yes"),"R","OK"))</f>
        <v/>
      </c>
      <c r="AS42" t="str">
        <f>IF(FORM_COMP[[#This Row],[Arrival date]]="","",IF(AND(FORM_COMP[[#This Row],[Room (08/05)]]="",AG42="Yes"),"R","OK"))</f>
        <v/>
      </c>
    </row>
    <row r="43" spans="2:45">
      <c r="B43" s="2" t="str">
        <f>IF(FORM_COMP[[#This Row],[Title]]="","",IF(OR(FORM_COMP[[#This Row],[Hotel]]=""),"O",IF(COUNTIF(AI43:AM43,"ND")&gt;0.5,"R",IF(COUNTIF(AO43:AS43,"R")=0,"G","R"))))</f>
        <v/>
      </c>
      <c r="C43" s="2">
        <v>31</v>
      </c>
      <c r="D43" s="14" t="str">
        <f>IF(FORM_GEN[[#This Row],[Title]]="","",FORM_GEN[[#This Row],[Title]])</f>
        <v/>
      </c>
      <c r="E43" s="14" t="str">
        <f>IF(FORM_GEN[[#This Row],[LAST NAME]]="","",FORM_GEN[[#This Row],[LAST NAME]])</f>
        <v/>
      </c>
      <c r="F43" s="14" t="str">
        <f>IF(FORM_GEN[[#This Row],[FIRST NAME]]="","",FORM_GEN[[#This Row],[FIRST NAME]])</f>
        <v/>
      </c>
      <c r="G43" s="15" t="str">
        <f>IF(FORM_GEN[[#This Row],[Arrival date]]="","",FORM_GEN[[#This Row],[Arrival date]])</f>
        <v/>
      </c>
      <c r="H43" s="15" t="str">
        <f>IF(FORM_GEN[[#This Row],[Departure date]]="","",FORM_GEN[[#This Row],[Departure date]])</f>
        <v/>
      </c>
      <c r="I43" s="12"/>
      <c r="J43" s="58"/>
      <c r="K43" s="57"/>
      <c r="L43" s="59"/>
      <c r="M43" s="17"/>
      <c r="N43" s="17"/>
      <c r="O43" s="17"/>
      <c r="P43" s="63"/>
      <c r="Q43" s="64"/>
      <c r="R43" s="65"/>
      <c r="S43" s="17"/>
      <c r="T43" s="17"/>
      <c r="U43" s="17"/>
      <c r="V43" s="63"/>
      <c r="W43" s="64"/>
      <c r="X43" s="64"/>
      <c r="Y43" s="12"/>
      <c r="Z43" s="12"/>
      <c r="AA43" s="12"/>
      <c r="AB43" s="16"/>
      <c r="AC43" s="49" t="str">
        <f>IF(FORM_COMP[[#This Row],[Arrival date]]="","",IF(AND(FORM_COMP[[#This Row],[Arrival date]]&lt;=DATE(2022,5,4),FORM_COMP[[#This Row],[Departure date]]&gt;DATE(2022,5,4)),"YES","NO"))</f>
        <v/>
      </c>
      <c r="AD43" s="49" t="str">
        <f>IF(FORM_COMP[[#This Row],[Arrival date]]="","",IF(AND(FORM_COMP[[#This Row],[Arrival date]]&lt;=DATE(2022,5,5),FORM_COMP[[#This Row],[Departure date]]&gt;DATE(2022,5,5)),"YES","NO"))</f>
        <v/>
      </c>
      <c r="AE43" s="49" t="str">
        <f>IF(FORM_COMP[[#This Row],[Arrival date]]="","",IF(AND(FORM_COMP[[#This Row],[Arrival date]]&lt;=DATE(2022,5,6),FORM_COMP[[#This Row],[Departure date]]&gt;DATE(2022,5,6)),"YES","NO"))</f>
        <v/>
      </c>
      <c r="AF43" s="49" t="str">
        <f>IF(FORM_COMP[[#This Row],[Arrival date]]="","",IF(AND(FORM_COMP[[#This Row],[Arrival date]]&lt;=DATE(2022,5,7),FORM_COMP[[#This Row],[Departure date]]&gt;DATE(2022,5,7)),"YES","NO"))</f>
        <v/>
      </c>
      <c r="AG43" s="49" t="str">
        <f>IF(FORM_COMP[[#This Row],[Arrival date]]="","",IF(AND(FORM_COMP[[#This Row],[Arrival date]]&lt;=DATE(2022,5,8),FORM_COMP[[#This Row],[Departure date]]&gt;DATE(2022,5,8)),"YES","NO"))</f>
        <v/>
      </c>
      <c r="AH43" s="49"/>
      <c r="AI43" s="49" t="str">
        <f>IF(FORM_COMP[[#This Row],[Room (04/05)]]="","",IFERROR(VLOOKUP(CONCATENATE(FORM_COMP[[#This Row],[Hotel]],".",FORM_COMP[[#This Row],[Room (04/05)]]),SET!$AK$2:$AL$18,2,FALSE),"ND"))</f>
        <v/>
      </c>
      <c r="AJ43" s="49" t="str">
        <f>IF(FORM_COMP[[#This Row],[Room (05/05)]]="","",IFERROR(VLOOKUP(CONCATENATE(FORM_COMP[[#This Row],[Hotel]],".",FORM_COMP[[#This Row],[Room (05/05)]]),SET!$AK$2:$AL$18,2,FALSE),"ND"))</f>
        <v/>
      </c>
      <c r="AK43" s="49" t="str">
        <f>IF(FORM_COMP[[#This Row],[Room (06/05)]]="","",IFERROR(VLOOKUP(CONCATENATE(FORM_COMP[[#This Row],[Hotel]],".",FORM_COMP[[#This Row],[Room (06/05)]]),SET!$AK$2:$AL$18,2,FALSE),"ND"))</f>
        <v/>
      </c>
      <c r="AL43" s="49" t="str">
        <f>IF(FORM_COMP[[#This Row],[Room (07/05)]]="","",IFERROR(VLOOKUP(CONCATENATE(FORM_COMP[[#This Row],[Hotel]],".",FORM_COMP[[#This Row],[Room (07/05)]]),SET!$AK$2:$AL$18,2,FALSE),"ND"))</f>
        <v/>
      </c>
      <c r="AM43" s="49" t="str">
        <f>IF(FORM_COMP[[#This Row],[Room (08/05)]]="","",IFERROR(VLOOKUP(CONCATENATE(FORM_COMP[[#This Row],[Hotel]],".",FORM_COMP[[#This Row],[Room (08/05)]]),SET!$AK$2:$AL$18,2,FALSE),"ND"))</f>
        <v/>
      </c>
      <c r="AN43" s="41"/>
      <c r="AO43" s="41" t="str">
        <f>IF(FORM_COMP[[#This Row],[Arrival date]]="","",IF(AND(FORM_COMP[[#This Row],[Room (04/05)]]="",AC43="Yes"),"R","OK"))</f>
        <v/>
      </c>
      <c r="AP43" t="str">
        <f>IF(FORM_COMP[[#This Row],[Arrival date]]="","",IF(AND(FORM_COMP[[#This Row],[Room (05/05)]]="",AD43="Yes"),"R","OK"))</f>
        <v/>
      </c>
      <c r="AQ43" t="str">
        <f>IF(FORM_COMP[[#This Row],[Arrival date]]="","",IF(AND(FORM_COMP[[#This Row],[Room (06/05)]]="",AE43="Yes"),"R","OK"))</f>
        <v/>
      </c>
      <c r="AR43" t="str">
        <f>IF(FORM_COMP[[#This Row],[Arrival date]]="","",IF(AND(FORM_COMP[[#This Row],[Room (07/05)]]="",AF43="Yes"),"R","OK"))</f>
        <v/>
      </c>
      <c r="AS43" t="str">
        <f>IF(FORM_COMP[[#This Row],[Arrival date]]="","",IF(AND(FORM_COMP[[#This Row],[Room (08/05)]]="",AG43="Yes"),"R","OK"))</f>
        <v/>
      </c>
    </row>
    <row r="44" spans="2:45">
      <c r="B44" s="2" t="str">
        <f>IF(FORM_COMP[[#This Row],[Title]]="","",IF(OR(FORM_COMP[[#This Row],[Hotel]]=""),"O",IF(COUNTIF(AI44:AM44,"ND")&gt;0.5,"R",IF(COUNTIF(AO44:AS44,"R")=0,"G","R"))))</f>
        <v/>
      </c>
      <c r="C44" s="2">
        <v>32</v>
      </c>
      <c r="D44" s="14" t="str">
        <f>IF(FORM_GEN[[#This Row],[Title]]="","",FORM_GEN[[#This Row],[Title]])</f>
        <v/>
      </c>
      <c r="E44" s="14" t="str">
        <f>IF(FORM_GEN[[#This Row],[LAST NAME]]="","",FORM_GEN[[#This Row],[LAST NAME]])</f>
        <v/>
      </c>
      <c r="F44" s="14" t="str">
        <f>IF(FORM_GEN[[#This Row],[FIRST NAME]]="","",FORM_GEN[[#This Row],[FIRST NAME]])</f>
        <v/>
      </c>
      <c r="G44" s="15" t="str">
        <f>IF(FORM_GEN[[#This Row],[Arrival date]]="","",FORM_GEN[[#This Row],[Arrival date]])</f>
        <v/>
      </c>
      <c r="H44" s="15" t="str">
        <f>IF(FORM_GEN[[#This Row],[Departure date]]="","",FORM_GEN[[#This Row],[Departure date]])</f>
        <v/>
      </c>
      <c r="I44" s="12"/>
      <c r="J44" s="58"/>
      <c r="K44" s="57"/>
      <c r="L44" s="59"/>
      <c r="M44" s="17"/>
      <c r="N44" s="17"/>
      <c r="O44" s="17"/>
      <c r="P44" s="63"/>
      <c r="Q44" s="64"/>
      <c r="R44" s="65"/>
      <c r="S44" s="17"/>
      <c r="T44" s="17"/>
      <c r="U44" s="17"/>
      <c r="V44" s="63"/>
      <c r="W44" s="64"/>
      <c r="X44" s="64"/>
      <c r="Y44" s="12"/>
      <c r="Z44" s="12"/>
      <c r="AA44" s="12"/>
      <c r="AB44" s="16"/>
      <c r="AC44" s="49" t="str">
        <f>IF(FORM_COMP[[#This Row],[Arrival date]]="","",IF(AND(FORM_COMP[[#This Row],[Arrival date]]&lt;=DATE(2022,5,4),FORM_COMP[[#This Row],[Departure date]]&gt;DATE(2022,5,4)),"YES","NO"))</f>
        <v/>
      </c>
      <c r="AD44" s="49" t="str">
        <f>IF(FORM_COMP[[#This Row],[Arrival date]]="","",IF(AND(FORM_COMP[[#This Row],[Arrival date]]&lt;=DATE(2022,5,5),FORM_COMP[[#This Row],[Departure date]]&gt;DATE(2022,5,5)),"YES","NO"))</f>
        <v/>
      </c>
      <c r="AE44" s="49" t="str">
        <f>IF(FORM_COMP[[#This Row],[Arrival date]]="","",IF(AND(FORM_COMP[[#This Row],[Arrival date]]&lt;=DATE(2022,5,6),FORM_COMP[[#This Row],[Departure date]]&gt;DATE(2022,5,6)),"YES","NO"))</f>
        <v/>
      </c>
      <c r="AF44" s="49" t="str">
        <f>IF(FORM_COMP[[#This Row],[Arrival date]]="","",IF(AND(FORM_COMP[[#This Row],[Arrival date]]&lt;=DATE(2022,5,7),FORM_COMP[[#This Row],[Departure date]]&gt;DATE(2022,5,7)),"YES","NO"))</f>
        <v/>
      </c>
      <c r="AG44" s="49" t="str">
        <f>IF(FORM_COMP[[#This Row],[Arrival date]]="","",IF(AND(FORM_COMP[[#This Row],[Arrival date]]&lt;=DATE(2022,5,8),FORM_COMP[[#This Row],[Departure date]]&gt;DATE(2022,5,8)),"YES","NO"))</f>
        <v/>
      </c>
      <c r="AH44" s="49"/>
      <c r="AI44" s="49" t="str">
        <f>IF(FORM_COMP[[#This Row],[Room (04/05)]]="","",IFERROR(VLOOKUP(CONCATENATE(FORM_COMP[[#This Row],[Hotel]],".",FORM_COMP[[#This Row],[Room (04/05)]]),SET!$AK$2:$AL$18,2,FALSE),"ND"))</f>
        <v/>
      </c>
      <c r="AJ44" s="49" t="str">
        <f>IF(FORM_COMP[[#This Row],[Room (05/05)]]="","",IFERROR(VLOOKUP(CONCATENATE(FORM_COMP[[#This Row],[Hotel]],".",FORM_COMP[[#This Row],[Room (05/05)]]),SET!$AK$2:$AL$18,2,FALSE),"ND"))</f>
        <v/>
      </c>
      <c r="AK44" s="49" t="str">
        <f>IF(FORM_COMP[[#This Row],[Room (06/05)]]="","",IFERROR(VLOOKUP(CONCATENATE(FORM_COMP[[#This Row],[Hotel]],".",FORM_COMP[[#This Row],[Room (06/05)]]),SET!$AK$2:$AL$18,2,FALSE),"ND"))</f>
        <v/>
      </c>
      <c r="AL44" s="49" t="str">
        <f>IF(FORM_COMP[[#This Row],[Room (07/05)]]="","",IFERROR(VLOOKUP(CONCATENATE(FORM_COMP[[#This Row],[Hotel]],".",FORM_COMP[[#This Row],[Room (07/05)]]),SET!$AK$2:$AL$18,2,FALSE),"ND"))</f>
        <v/>
      </c>
      <c r="AM44" s="49" t="str">
        <f>IF(FORM_COMP[[#This Row],[Room (08/05)]]="","",IFERROR(VLOOKUP(CONCATENATE(FORM_COMP[[#This Row],[Hotel]],".",FORM_COMP[[#This Row],[Room (08/05)]]),SET!$AK$2:$AL$18,2,FALSE),"ND"))</f>
        <v/>
      </c>
      <c r="AN44" s="41"/>
      <c r="AO44" s="41" t="str">
        <f>IF(FORM_COMP[[#This Row],[Arrival date]]="","",IF(AND(FORM_COMP[[#This Row],[Room (04/05)]]="",AC44="Yes"),"R","OK"))</f>
        <v/>
      </c>
      <c r="AP44" t="str">
        <f>IF(FORM_COMP[[#This Row],[Arrival date]]="","",IF(AND(FORM_COMP[[#This Row],[Room (05/05)]]="",AD44="Yes"),"R","OK"))</f>
        <v/>
      </c>
      <c r="AQ44" t="str">
        <f>IF(FORM_COMP[[#This Row],[Arrival date]]="","",IF(AND(FORM_COMP[[#This Row],[Room (06/05)]]="",AE44="Yes"),"R","OK"))</f>
        <v/>
      </c>
      <c r="AR44" t="str">
        <f>IF(FORM_COMP[[#This Row],[Arrival date]]="","",IF(AND(FORM_COMP[[#This Row],[Room (07/05)]]="",AF44="Yes"),"R","OK"))</f>
        <v/>
      </c>
      <c r="AS44" t="str">
        <f>IF(FORM_COMP[[#This Row],[Arrival date]]="","",IF(AND(FORM_COMP[[#This Row],[Room (08/05)]]="",AG44="Yes"),"R","OK"))</f>
        <v/>
      </c>
    </row>
    <row r="45" spans="2:45">
      <c r="B45" s="2" t="str">
        <f>IF(FORM_COMP[[#This Row],[Title]]="","",IF(OR(FORM_COMP[[#This Row],[Hotel]]=""),"O",IF(COUNTIF(AI45:AM45,"ND")&gt;0.5,"R",IF(COUNTIF(AO45:AS45,"R")=0,"G","R"))))</f>
        <v/>
      </c>
      <c r="C45" s="2">
        <v>33</v>
      </c>
      <c r="D45" s="14" t="str">
        <f>IF(FORM_GEN[[#This Row],[Title]]="","",FORM_GEN[[#This Row],[Title]])</f>
        <v/>
      </c>
      <c r="E45" s="14" t="str">
        <f>IF(FORM_GEN[[#This Row],[LAST NAME]]="","",FORM_GEN[[#This Row],[LAST NAME]])</f>
        <v/>
      </c>
      <c r="F45" s="14" t="str">
        <f>IF(FORM_GEN[[#This Row],[FIRST NAME]]="","",FORM_GEN[[#This Row],[FIRST NAME]])</f>
        <v/>
      </c>
      <c r="G45" s="15" t="str">
        <f>IF(FORM_GEN[[#This Row],[Arrival date]]="","",FORM_GEN[[#This Row],[Arrival date]])</f>
        <v/>
      </c>
      <c r="H45" s="15" t="str">
        <f>IF(FORM_GEN[[#This Row],[Departure date]]="","",FORM_GEN[[#This Row],[Departure date]])</f>
        <v/>
      </c>
      <c r="I45" s="12"/>
      <c r="J45" s="58"/>
      <c r="K45" s="57"/>
      <c r="L45" s="59"/>
      <c r="M45" s="17"/>
      <c r="N45" s="17"/>
      <c r="O45" s="17"/>
      <c r="P45" s="63"/>
      <c r="Q45" s="64"/>
      <c r="R45" s="65"/>
      <c r="S45" s="17"/>
      <c r="T45" s="17"/>
      <c r="U45" s="17"/>
      <c r="V45" s="63"/>
      <c r="W45" s="64"/>
      <c r="X45" s="64"/>
      <c r="Y45" s="12"/>
      <c r="Z45" s="12"/>
      <c r="AA45" s="12"/>
      <c r="AB45" s="16"/>
      <c r="AC45" s="49" t="str">
        <f>IF(FORM_COMP[[#This Row],[Arrival date]]="","",IF(AND(FORM_COMP[[#This Row],[Arrival date]]&lt;=DATE(2022,5,4),FORM_COMP[[#This Row],[Departure date]]&gt;DATE(2022,5,4)),"YES","NO"))</f>
        <v/>
      </c>
      <c r="AD45" s="49" t="str">
        <f>IF(FORM_COMP[[#This Row],[Arrival date]]="","",IF(AND(FORM_COMP[[#This Row],[Arrival date]]&lt;=DATE(2022,5,5),FORM_COMP[[#This Row],[Departure date]]&gt;DATE(2022,5,5)),"YES","NO"))</f>
        <v/>
      </c>
      <c r="AE45" s="49" t="str">
        <f>IF(FORM_COMP[[#This Row],[Arrival date]]="","",IF(AND(FORM_COMP[[#This Row],[Arrival date]]&lt;=DATE(2022,5,6),FORM_COMP[[#This Row],[Departure date]]&gt;DATE(2022,5,6)),"YES","NO"))</f>
        <v/>
      </c>
      <c r="AF45" s="49" t="str">
        <f>IF(FORM_COMP[[#This Row],[Arrival date]]="","",IF(AND(FORM_COMP[[#This Row],[Arrival date]]&lt;=DATE(2022,5,7),FORM_COMP[[#This Row],[Departure date]]&gt;DATE(2022,5,7)),"YES","NO"))</f>
        <v/>
      </c>
      <c r="AG45" s="49" t="str">
        <f>IF(FORM_COMP[[#This Row],[Arrival date]]="","",IF(AND(FORM_COMP[[#This Row],[Arrival date]]&lt;=DATE(2022,5,8),FORM_COMP[[#This Row],[Departure date]]&gt;DATE(2022,5,8)),"YES","NO"))</f>
        <v/>
      </c>
      <c r="AH45" s="49"/>
      <c r="AI45" s="49" t="str">
        <f>IF(FORM_COMP[[#This Row],[Room (04/05)]]="","",IFERROR(VLOOKUP(CONCATENATE(FORM_COMP[[#This Row],[Hotel]],".",FORM_COMP[[#This Row],[Room (04/05)]]),SET!$AK$2:$AL$18,2,FALSE),"ND"))</f>
        <v/>
      </c>
      <c r="AJ45" s="49" t="str">
        <f>IF(FORM_COMP[[#This Row],[Room (05/05)]]="","",IFERROR(VLOOKUP(CONCATENATE(FORM_COMP[[#This Row],[Hotel]],".",FORM_COMP[[#This Row],[Room (05/05)]]),SET!$AK$2:$AL$18,2,FALSE),"ND"))</f>
        <v/>
      </c>
      <c r="AK45" s="49" t="str">
        <f>IF(FORM_COMP[[#This Row],[Room (06/05)]]="","",IFERROR(VLOOKUP(CONCATENATE(FORM_COMP[[#This Row],[Hotel]],".",FORM_COMP[[#This Row],[Room (06/05)]]),SET!$AK$2:$AL$18,2,FALSE),"ND"))</f>
        <v/>
      </c>
      <c r="AL45" s="49" t="str">
        <f>IF(FORM_COMP[[#This Row],[Room (07/05)]]="","",IFERROR(VLOOKUP(CONCATENATE(FORM_COMP[[#This Row],[Hotel]],".",FORM_COMP[[#This Row],[Room (07/05)]]),SET!$AK$2:$AL$18,2,FALSE),"ND"))</f>
        <v/>
      </c>
      <c r="AM45" s="49" t="str">
        <f>IF(FORM_COMP[[#This Row],[Room (08/05)]]="","",IFERROR(VLOOKUP(CONCATENATE(FORM_COMP[[#This Row],[Hotel]],".",FORM_COMP[[#This Row],[Room (08/05)]]),SET!$AK$2:$AL$18,2,FALSE),"ND"))</f>
        <v/>
      </c>
      <c r="AN45" s="41"/>
      <c r="AO45" s="41" t="str">
        <f>IF(FORM_COMP[[#This Row],[Arrival date]]="","",IF(AND(FORM_COMP[[#This Row],[Room (04/05)]]="",AC45="Yes"),"R","OK"))</f>
        <v/>
      </c>
      <c r="AP45" t="str">
        <f>IF(FORM_COMP[[#This Row],[Arrival date]]="","",IF(AND(FORM_COMP[[#This Row],[Room (05/05)]]="",AD45="Yes"),"R","OK"))</f>
        <v/>
      </c>
      <c r="AQ45" t="str">
        <f>IF(FORM_COMP[[#This Row],[Arrival date]]="","",IF(AND(FORM_COMP[[#This Row],[Room (06/05)]]="",AE45="Yes"),"R","OK"))</f>
        <v/>
      </c>
      <c r="AR45" t="str">
        <f>IF(FORM_COMP[[#This Row],[Arrival date]]="","",IF(AND(FORM_COMP[[#This Row],[Room (07/05)]]="",AF45="Yes"),"R","OK"))</f>
        <v/>
      </c>
      <c r="AS45" t="str">
        <f>IF(FORM_COMP[[#This Row],[Arrival date]]="","",IF(AND(FORM_COMP[[#This Row],[Room (08/05)]]="",AG45="Yes"),"R","OK"))</f>
        <v/>
      </c>
    </row>
    <row r="46" spans="2:45">
      <c r="B46" s="2" t="str">
        <f>IF(FORM_COMP[[#This Row],[Title]]="","",IF(OR(FORM_COMP[[#This Row],[Hotel]]=""),"O",IF(COUNTIF(AI46:AM46,"ND")&gt;0.5,"R",IF(COUNTIF(AO46:AS46,"R")=0,"G","R"))))</f>
        <v/>
      </c>
      <c r="C46" s="2">
        <v>34</v>
      </c>
      <c r="D46" s="14" t="str">
        <f>IF(FORM_GEN[[#This Row],[Title]]="","",FORM_GEN[[#This Row],[Title]])</f>
        <v/>
      </c>
      <c r="E46" s="14" t="str">
        <f>IF(FORM_GEN[[#This Row],[LAST NAME]]="","",FORM_GEN[[#This Row],[LAST NAME]])</f>
        <v/>
      </c>
      <c r="F46" s="14" t="str">
        <f>IF(FORM_GEN[[#This Row],[FIRST NAME]]="","",FORM_GEN[[#This Row],[FIRST NAME]])</f>
        <v/>
      </c>
      <c r="G46" s="15" t="str">
        <f>IF(FORM_GEN[[#This Row],[Arrival date]]="","",FORM_GEN[[#This Row],[Arrival date]])</f>
        <v/>
      </c>
      <c r="H46" s="15" t="str">
        <f>IF(FORM_GEN[[#This Row],[Departure date]]="","",FORM_GEN[[#This Row],[Departure date]])</f>
        <v/>
      </c>
      <c r="I46" s="12"/>
      <c r="J46" s="58"/>
      <c r="K46" s="57"/>
      <c r="L46" s="59"/>
      <c r="M46" s="17"/>
      <c r="N46" s="17"/>
      <c r="O46" s="17"/>
      <c r="P46" s="63"/>
      <c r="Q46" s="64"/>
      <c r="R46" s="65"/>
      <c r="S46" s="17"/>
      <c r="T46" s="17"/>
      <c r="U46" s="17"/>
      <c r="V46" s="63"/>
      <c r="W46" s="64"/>
      <c r="X46" s="64"/>
      <c r="Y46" s="12"/>
      <c r="Z46" s="12"/>
      <c r="AA46" s="12"/>
      <c r="AB46" s="16"/>
      <c r="AC46" s="49" t="str">
        <f>IF(FORM_COMP[[#This Row],[Arrival date]]="","",IF(AND(FORM_COMP[[#This Row],[Arrival date]]&lt;=DATE(2022,5,4),FORM_COMP[[#This Row],[Departure date]]&gt;DATE(2022,5,4)),"YES","NO"))</f>
        <v/>
      </c>
      <c r="AD46" s="49" t="str">
        <f>IF(FORM_COMP[[#This Row],[Arrival date]]="","",IF(AND(FORM_COMP[[#This Row],[Arrival date]]&lt;=DATE(2022,5,5),FORM_COMP[[#This Row],[Departure date]]&gt;DATE(2022,5,5)),"YES","NO"))</f>
        <v/>
      </c>
      <c r="AE46" s="49" t="str">
        <f>IF(FORM_COMP[[#This Row],[Arrival date]]="","",IF(AND(FORM_COMP[[#This Row],[Arrival date]]&lt;=DATE(2022,5,6),FORM_COMP[[#This Row],[Departure date]]&gt;DATE(2022,5,6)),"YES","NO"))</f>
        <v/>
      </c>
      <c r="AF46" s="49" t="str">
        <f>IF(FORM_COMP[[#This Row],[Arrival date]]="","",IF(AND(FORM_COMP[[#This Row],[Arrival date]]&lt;=DATE(2022,5,7),FORM_COMP[[#This Row],[Departure date]]&gt;DATE(2022,5,7)),"YES","NO"))</f>
        <v/>
      </c>
      <c r="AG46" s="49" t="str">
        <f>IF(FORM_COMP[[#This Row],[Arrival date]]="","",IF(AND(FORM_COMP[[#This Row],[Arrival date]]&lt;=DATE(2022,5,8),FORM_COMP[[#This Row],[Departure date]]&gt;DATE(2022,5,8)),"YES","NO"))</f>
        <v/>
      </c>
      <c r="AH46" s="49"/>
      <c r="AI46" s="49" t="str">
        <f>IF(FORM_COMP[[#This Row],[Room (04/05)]]="","",IFERROR(VLOOKUP(CONCATENATE(FORM_COMP[[#This Row],[Hotel]],".",FORM_COMP[[#This Row],[Room (04/05)]]),SET!$AK$2:$AL$18,2,FALSE),"ND"))</f>
        <v/>
      </c>
      <c r="AJ46" s="49" t="str">
        <f>IF(FORM_COMP[[#This Row],[Room (05/05)]]="","",IFERROR(VLOOKUP(CONCATENATE(FORM_COMP[[#This Row],[Hotel]],".",FORM_COMP[[#This Row],[Room (05/05)]]),SET!$AK$2:$AL$18,2,FALSE),"ND"))</f>
        <v/>
      </c>
      <c r="AK46" s="49" t="str">
        <f>IF(FORM_COMP[[#This Row],[Room (06/05)]]="","",IFERROR(VLOOKUP(CONCATENATE(FORM_COMP[[#This Row],[Hotel]],".",FORM_COMP[[#This Row],[Room (06/05)]]),SET!$AK$2:$AL$18,2,FALSE),"ND"))</f>
        <v/>
      </c>
      <c r="AL46" s="49" t="str">
        <f>IF(FORM_COMP[[#This Row],[Room (07/05)]]="","",IFERROR(VLOOKUP(CONCATENATE(FORM_COMP[[#This Row],[Hotel]],".",FORM_COMP[[#This Row],[Room (07/05)]]),SET!$AK$2:$AL$18,2,FALSE),"ND"))</f>
        <v/>
      </c>
      <c r="AM46" s="49" t="str">
        <f>IF(FORM_COMP[[#This Row],[Room (08/05)]]="","",IFERROR(VLOOKUP(CONCATENATE(FORM_COMP[[#This Row],[Hotel]],".",FORM_COMP[[#This Row],[Room (08/05)]]),SET!$AK$2:$AL$18,2,FALSE),"ND"))</f>
        <v/>
      </c>
      <c r="AN46" s="41"/>
      <c r="AO46" s="41" t="str">
        <f>IF(FORM_COMP[[#This Row],[Arrival date]]="","",IF(AND(FORM_COMP[[#This Row],[Room (04/05)]]="",AC46="Yes"),"R","OK"))</f>
        <v/>
      </c>
      <c r="AP46" t="str">
        <f>IF(FORM_COMP[[#This Row],[Arrival date]]="","",IF(AND(FORM_COMP[[#This Row],[Room (05/05)]]="",AD46="Yes"),"R","OK"))</f>
        <v/>
      </c>
      <c r="AQ46" t="str">
        <f>IF(FORM_COMP[[#This Row],[Arrival date]]="","",IF(AND(FORM_COMP[[#This Row],[Room (06/05)]]="",AE46="Yes"),"R","OK"))</f>
        <v/>
      </c>
      <c r="AR46" t="str">
        <f>IF(FORM_COMP[[#This Row],[Arrival date]]="","",IF(AND(FORM_COMP[[#This Row],[Room (07/05)]]="",AF46="Yes"),"R","OK"))</f>
        <v/>
      </c>
      <c r="AS46" t="str">
        <f>IF(FORM_COMP[[#This Row],[Arrival date]]="","",IF(AND(FORM_COMP[[#This Row],[Room (08/05)]]="",AG46="Yes"),"R","OK"))</f>
        <v/>
      </c>
    </row>
    <row r="47" spans="2:45">
      <c r="B47" s="2" t="str">
        <f>IF(FORM_COMP[[#This Row],[Title]]="","",IF(OR(FORM_COMP[[#This Row],[Hotel]]=""),"O",IF(COUNTIF(AI47:AM47,"ND")&gt;0.5,"R",IF(COUNTIF(AO47:AS47,"R")=0,"G","R"))))</f>
        <v/>
      </c>
      <c r="C47" s="2">
        <v>35</v>
      </c>
      <c r="D47" s="14" t="str">
        <f>IF(FORM_GEN[[#This Row],[Title]]="","",FORM_GEN[[#This Row],[Title]])</f>
        <v/>
      </c>
      <c r="E47" s="14" t="str">
        <f>IF(FORM_GEN[[#This Row],[LAST NAME]]="","",FORM_GEN[[#This Row],[LAST NAME]])</f>
        <v/>
      </c>
      <c r="F47" s="14" t="str">
        <f>IF(FORM_GEN[[#This Row],[FIRST NAME]]="","",FORM_GEN[[#This Row],[FIRST NAME]])</f>
        <v/>
      </c>
      <c r="G47" s="15" t="str">
        <f>IF(FORM_GEN[[#This Row],[Arrival date]]="","",FORM_GEN[[#This Row],[Arrival date]])</f>
        <v/>
      </c>
      <c r="H47" s="15" t="str">
        <f>IF(FORM_GEN[[#This Row],[Departure date]]="","",FORM_GEN[[#This Row],[Departure date]])</f>
        <v/>
      </c>
      <c r="I47" s="12"/>
      <c r="J47" s="58"/>
      <c r="K47" s="57"/>
      <c r="L47" s="59"/>
      <c r="M47" s="17"/>
      <c r="N47" s="17"/>
      <c r="O47" s="17"/>
      <c r="P47" s="63"/>
      <c r="Q47" s="64"/>
      <c r="R47" s="65"/>
      <c r="S47" s="17"/>
      <c r="T47" s="17"/>
      <c r="U47" s="17"/>
      <c r="V47" s="63"/>
      <c r="W47" s="64"/>
      <c r="X47" s="64"/>
      <c r="Y47" s="12"/>
      <c r="Z47" s="12"/>
      <c r="AA47" s="12"/>
      <c r="AB47" s="16"/>
      <c r="AC47" s="49" t="str">
        <f>IF(FORM_COMP[[#This Row],[Arrival date]]="","",IF(AND(FORM_COMP[[#This Row],[Arrival date]]&lt;=DATE(2022,5,4),FORM_COMP[[#This Row],[Departure date]]&gt;DATE(2022,5,4)),"YES","NO"))</f>
        <v/>
      </c>
      <c r="AD47" s="49" t="str">
        <f>IF(FORM_COMP[[#This Row],[Arrival date]]="","",IF(AND(FORM_COMP[[#This Row],[Arrival date]]&lt;=DATE(2022,5,5),FORM_COMP[[#This Row],[Departure date]]&gt;DATE(2022,5,5)),"YES","NO"))</f>
        <v/>
      </c>
      <c r="AE47" s="49" t="str">
        <f>IF(FORM_COMP[[#This Row],[Arrival date]]="","",IF(AND(FORM_COMP[[#This Row],[Arrival date]]&lt;=DATE(2022,5,6),FORM_COMP[[#This Row],[Departure date]]&gt;DATE(2022,5,6)),"YES","NO"))</f>
        <v/>
      </c>
      <c r="AF47" s="49" t="str">
        <f>IF(FORM_COMP[[#This Row],[Arrival date]]="","",IF(AND(FORM_COMP[[#This Row],[Arrival date]]&lt;=DATE(2022,5,7),FORM_COMP[[#This Row],[Departure date]]&gt;DATE(2022,5,7)),"YES","NO"))</f>
        <v/>
      </c>
      <c r="AG47" s="49" t="str">
        <f>IF(FORM_COMP[[#This Row],[Arrival date]]="","",IF(AND(FORM_COMP[[#This Row],[Arrival date]]&lt;=DATE(2022,5,8),FORM_COMP[[#This Row],[Departure date]]&gt;DATE(2022,5,8)),"YES","NO"))</f>
        <v/>
      </c>
      <c r="AH47" s="49"/>
      <c r="AI47" s="49" t="str">
        <f>IF(FORM_COMP[[#This Row],[Room (04/05)]]="","",IFERROR(VLOOKUP(CONCATENATE(FORM_COMP[[#This Row],[Hotel]],".",FORM_COMP[[#This Row],[Room (04/05)]]),SET!$AK$2:$AL$18,2,FALSE),"ND"))</f>
        <v/>
      </c>
      <c r="AJ47" s="49" t="str">
        <f>IF(FORM_COMP[[#This Row],[Room (05/05)]]="","",IFERROR(VLOOKUP(CONCATENATE(FORM_COMP[[#This Row],[Hotel]],".",FORM_COMP[[#This Row],[Room (05/05)]]),SET!$AK$2:$AL$18,2,FALSE),"ND"))</f>
        <v/>
      </c>
      <c r="AK47" s="49" t="str">
        <f>IF(FORM_COMP[[#This Row],[Room (06/05)]]="","",IFERROR(VLOOKUP(CONCATENATE(FORM_COMP[[#This Row],[Hotel]],".",FORM_COMP[[#This Row],[Room (06/05)]]),SET!$AK$2:$AL$18,2,FALSE),"ND"))</f>
        <v/>
      </c>
      <c r="AL47" s="49" t="str">
        <f>IF(FORM_COMP[[#This Row],[Room (07/05)]]="","",IFERROR(VLOOKUP(CONCATENATE(FORM_COMP[[#This Row],[Hotel]],".",FORM_COMP[[#This Row],[Room (07/05)]]),SET!$AK$2:$AL$18,2,FALSE),"ND"))</f>
        <v/>
      </c>
      <c r="AM47" s="49" t="str">
        <f>IF(FORM_COMP[[#This Row],[Room (08/05)]]="","",IFERROR(VLOOKUP(CONCATENATE(FORM_COMP[[#This Row],[Hotel]],".",FORM_COMP[[#This Row],[Room (08/05)]]),SET!$AK$2:$AL$18,2,FALSE),"ND"))</f>
        <v/>
      </c>
      <c r="AN47" s="41"/>
      <c r="AO47" s="41" t="str">
        <f>IF(FORM_COMP[[#This Row],[Arrival date]]="","",IF(AND(FORM_COMP[[#This Row],[Room (04/05)]]="",AC47="Yes"),"R","OK"))</f>
        <v/>
      </c>
      <c r="AP47" t="str">
        <f>IF(FORM_COMP[[#This Row],[Arrival date]]="","",IF(AND(FORM_COMP[[#This Row],[Room (05/05)]]="",AD47="Yes"),"R","OK"))</f>
        <v/>
      </c>
      <c r="AQ47" t="str">
        <f>IF(FORM_COMP[[#This Row],[Arrival date]]="","",IF(AND(FORM_COMP[[#This Row],[Room (06/05)]]="",AE47="Yes"),"R","OK"))</f>
        <v/>
      </c>
      <c r="AR47" t="str">
        <f>IF(FORM_COMP[[#This Row],[Arrival date]]="","",IF(AND(FORM_COMP[[#This Row],[Room (07/05)]]="",AF47="Yes"),"R","OK"))</f>
        <v/>
      </c>
      <c r="AS47" t="str">
        <f>IF(FORM_COMP[[#This Row],[Arrival date]]="","",IF(AND(FORM_COMP[[#This Row],[Room (08/05)]]="",AG47="Yes"),"R","OK"))</f>
        <v/>
      </c>
    </row>
    <row r="48" spans="2:45">
      <c r="B48" s="2" t="str">
        <f>IF(FORM_COMP[[#This Row],[Title]]="","",IF(OR(FORM_COMP[[#This Row],[Hotel]]=""),"O",IF(COUNTIF(AI48:AM48,"ND")&gt;0.5,"R",IF(COUNTIF(AO48:AS48,"R")=0,"G","R"))))</f>
        <v/>
      </c>
      <c r="C48" s="2">
        <v>36</v>
      </c>
      <c r="D48" s="14" t="str">
        <f>IF(FORM_GEN[[#This Row],[Title]]="","",FORM_GEN[[#This Row],[Title]])</f>
        <v/>
      </c>
      <c r="E48" s="14" t="str">
        <f>IF(FORM_GEN[[#This Row],[LAST NAME]]="","",FORM_GEN[[#This Row],[LAST NAME]])</f>
        <v/>
      </c>
      <c r="F48" s="14" t="str">
        <f>IF(FORM_GEN[[#This Row],[FIRST NAME]]="","",FORM_GEN[[#This Row],[FIRST NAME]])</f>
        <v/>
      </c>
      <c r="G48" s="15" t="str">
        <f>IF(FORM_GEN[[#This Row],[Arrival date]]="","",FORM_GEN[[#This Row],[Arrival date]])</f>
        <v/>
      </c>
      <c r="H48" s="15" t="str">
        <f>IF(FORM_GEN[[#This Row],[Departure date]]="","",FORM_GEN[[#This Row],[Departure date]])</f>
        <v/>
      </c>
      <c r="I48" s="12"/>
      <c r="J48" s="58"/>
      <c r="K48" s="57"/>
      <c r="L48" s="59"/>
      <c r="M48" s="17"/>
      <c r="N48" s="17"/>
      <c r="O48" s="17"/>
      <c r="P48" s="63"/>
      <c r="Q48" s="64"/>
      <c r="R48" s="65"/>
      <c r="S48" s="17"/>
      <c r="T48" s="17"/>
      <c r="U48" s="17"/>
      <c r="V48" s="63"/>
      <c r="W48" s="64"/>
      <c r="X48" s="64"/>
      <c r="Y48" s="12"/>
      <c r="Z48" s="12"/>
      <c r="AA48" s="12"/>
      <c r="AB48" s="16"/>
      <c r="AC48" s="49" t="str">
        <f>IF(FORM_COMP[[#This Row],[Arrival date]]="","",IF(AND(FORM_COMP[[#This Row],[Arrival date]]&lt;=DATE(2022,5,4),FORM_COMP[[#This Row],[Departure date]]&gt;DATE(2022,5,4)),"YES","NO"))</f>
        <v/>
      </c>
      <c r="AD48" s="49" t="str">
        <f>IF(FORM_COMP[[#This Row],[Arrival date]]="","",IF(AND(FORM_COMP[[#This Row],[Arrival date]]&lt;=DATE(2022,5,5),FORM_COMP[[#This Row],[Departure date]]&gt;DATE(2022,5,5)),"YES","NO"))</f>
        <v/>
      </c>
      <c r="AE48" s="49" t="str">
        <f>IF(FORM_COMP[[#This Row],[Arrival date]]="","",IF(AND(FORM_COMP[[#This Row],[Arrival date]]&lt;=DATE(2022,5,6),FORM_COMP[[#This Row],[Departure date]]&gt;DATE(2022,5,6)),"YES","NO"))</f>
        <v/>
      </c>
      <c r="AF48" s="49" t="str">
        <f>IF(FORM_COMP[[#This Row],[Arrival date]]="","",IF(AND(FORM_COMP[[#This Row],[Arrival date]]&lt;=DATE(2022,5,7),FORM_COMP[[#This Row],[Departure date]]&gt;DATE(2022,5,7)),"YES","NO"))</f>
        <v/>
      </c>
      <c r="AG48" s="49" t="str">
        <f>IF(FORM_COMP[[#This Row],[Arrival date]]="","",IF(AND(FORM_COMP[[#This Row],[Arrival date]]&lt;=DATE(2022,5,8),FORM_COMP[[#This Row],[Departure date]]&gt;DATE(2022,5,8)),"YES","NO"))</f>
        <v/>
      </c>
      <c r="AH48" s="49"/>
      <c r="AI48" s="49" t="str">
        <f>IF(FORM_COMP[[#This Row],[Room (04/05)]]="","",IFERROR(VLOOKUP(CONCATENATE(FORM_COMP[[#This Row],[Hotel]],".",FORM_COMP[[#This Row],[Room (04/05)]]),SET!$AK$2:$AL$18,2,FALSE),"ND"))</f>
        <v/>
      </c>
      <c r="AJ48" s="49" t="str">
        <f>IF(FORM_COMP[[#This Row],[Room (05/05)]]="","",IFERROR(VLOOKUP(CONCATENATE(FORM_COMP[[#This Row],[Hotel]],".",FORM_COMP[[#This Row],[Room (05/05)]]),SET!$AK$2:$AL$18,2,FALSE),"ND"))</f>
        <v/>
      </c>
      <c r="AK48" s="49" t="str">
        <f>IF(FORM_COMP[[#This Row],[Room (06/05)]]="","",IFERROR(VLOOKUP(CONCATENATE(FORM_COMP[[#This Row],[Hotel]],".",FORM_COMP[[#This Row],[Room (06/05)]]),SET!$AK$2:$AL$18,2,FALSE),"ND"))</f>
        <v/>
      </c>
      <c r="AL48" s="49" t="str">
        <f>IF(FORM_COMP[[#This Row],[Room (07/05)]]="","",IFERROR(VLOOKUP(CONCATENATE(FORM_COMP[[#This Row],[Hotel]],".",FORM_COMP[[#This Row],[Room (07/05)]]),SET!$AK$2:$AL$18,2,FALSE),"ND"))</f>
        <v/>
      </c>
      <c r="AM48" s="49" t="str">
        <f>IF(FORM_COMP[[#This Row],[Room (08/05)]]="","",IFERROR(VLOOKUP(CONCATENATE(FORM_COMP[[#This Row],[Hotel]],".",FORM_COMP[[#This Row],[Room (08/05)]]),SET!$AK$2:$AL$18,2,FALSE),"ND"))</f>
        <v/>
      </c>
      <c r="AN48" s="41"/>
      <c r="AO48" s="41" t="str">
        <f>IF(FORM_COMP[[#This Row],[Arrival date]]="","",IF(AND(FORM_COMP[[#This Row],[Room (04/05)]]="",AC48="Yes"),"R","OK"))</f>
        <v/>
      </c>
      <c r="AP48" t="str">
        <f>IF(FORM_COMP[[#This Row],[Arrival date]]="","",IF(AND(FORM_COMP[[#This Row],[Room (05/05)]]="",AD48="Yes"),"R","OK"))</f>
        <v/>
      </c>
      <c r="AQ48" t="str">
        <f>IF(FORM_COMP[[#This Row],[Arrival date]]="","",IF(AND(FORM_COMP[[#This Row],[Room (06/05)]]="",AE48="Yes"),"R","OK"))</f>
        <v/>
      </c>
      <c r="AR48" t="str">
        <f>IF(FORM_COMP[[#This Row],[Arrival date]]="","",IF(AND(FORM_COMP[[#This Row],[Room (07/05)]]="",AF48="Yes"),"R","OK"))</f>
        <v/>
      </c>
      <c r="AS48" t="str">
        <f>IF(FORM_COMP[[#This Row],[Arrival date]]="","",IF(AND(FORM_COMP[[#This Row],[Room (08/05)]]="",AG48="Yes"),"R","OK"))</f>
        <v/>
      </c>
    </row>
    <row r="49" spans="2:45">
      <c r="B49" s="2" t="str">
        <f>IF(FORM_COMP[[#This Row],[Title]]="","",IF(OR(FORM_COMP[[#This Row],[Hotel]]=""),"O",IF(COUNTIF(AI49:AM49,"ND")&gt;0.5,"R",IF(COUNTIF(AO49:AS49,"R")=0,"G","R"))))</f>
        <v/>
      </c>
      <c r="C49" s="2">
        <v>37</v>
      </c>
      <c r="D49" s="14" t="str">
        <f>IF(FORM_GEN[[#This Row],[Title]]="","",FORM_GEN[[#This Row],[Title]])</f>
        <v/>
      </c>
      <c r="E49" s="14" t="str">
        <f>IF(FORM_GEN[[#This Row],[LAST NAME]]="","",FORM_GEN[[#This Row],[LAST NAME]])</f>
        <v/>
      </c>
      <c r="F49" s="14" t="str">
        <f>IF(FORM_GEN[[#This Row],[FIRST NAME]]="","",FORM_GEN[[#This Row],[FIRST NAME]])</f>
        <v/>
      </c>
      <c r="G49" s="15" t="str">
        <f>IF(FORM_GEN[[#This Row],[Arrival date]]="","",FORM_GEN[[#This Row],[Arrival date]])</f>
        <v/>
      </c>
      <c r="H49" s="15" t="str">
        <f>IF(FORM_GEN[[#This Row],[Departure date]]="","",FORM_GEN[[#This Row],[Departure date]])</f>
        <v/>
      </c>
      <c r="I49" s="12"/>
      <c r="J49" s="58"/>
      <c r="K49" s="57"/>
      <c r="L49" s="59"/>
      <c r="M49" s="17"/>
      <c r="N49" s="17"/>
      <c r="O49" s="17"/>
      <c r="P49" s="63"/>
      <c r="Q49" s="64"/>
      <c r="R49" s="65"/>
      <c r="S49" s="17"/>
      <c r="T49" s="17"/>
      <c r="U49" s="17"/>
      <c r="V49" s="63"/>
      <c r="W49" s="64"/>
      <c r="X49" s="64"/>
      <c r="Y49" s="12"/>
      <c r="Z49" s="12"/>
      <c r="AA49" s="12"/>
      <c r="AB49" s="16"/>
      <c r="AC49" s="49" t="str">
        <f>IF(FORM_COMP[[#This Row],[Arrival date]]="","",IF(AND(FORM_COMP[[#This Row],[Arrival date]]&lt;=DATE(2022,5,4),FORM_COMP[[#This Row],[Departure date]]&gt;DATE(2022,5,4)),"YES","NO"))</f>
        <v/>
      </c>
      <c r="AD49" s="49" t="str">
        <f>IF(FORM_COMP[[#This Row],[Arrival date]]="","",IF(AND(FORM_COMP[[#This Row],[Arrival date]]&lt;=DATE(2022,5,5),FORM_COMP[[#This Row],[Departure date]]&gt;DATE(2022,5,5)),"YES","NO"))</f>
        <v/>
      </c>
      <c r="AE49" s="49" t="str">
        <f>IF(FORM_COMP[[#This Row],[Arrival date]]="","",IF(AND(FORM_COMP[[#This Row],[Arrival date]]&lt;=DATE(2022,5,6),FORM_COMP[[#This Row],[Departure date]]&gt;DATE(2022,5,6)),"YES","NO"))</f>
        <v/>
      </c>
      <c r="AF49" s="49" t="str">
        <f>IF(FORM_COMP[[#This Row],[Arrival date]]="","",IF(AND(FORM_COMP[[#This Row],[Arrival date]]&lt;=DATE(2022,5,7),FORM_COMP[[#This Row],[Departure date]]&gt;DATE(2022,5,7)),"YES","NO"))</f>
        <v/>
      </c>
      <c r="AG49" s="49" t="str">
        <f>IF(FORM_COMP[[#This Row],[Arrival date]]="","",IF(AND(FORM_COMP[[#This Row],[Arrival date]]&lt;=DATE(2022,5,8),FORM_COMP[[#This Row],[Departure date]]&gt;DATE(2022,5,8)),"YES","NO"))</f>
        <v/>
      </c>
      <c r="AH49" s="49"/>
      <c r="AI49" s="49" t="str">
        <f>IF(FORM_COMP[[#This Row],[Room (04/05)]]="","",IFERROR(VLOOKUP(CONCATENATE(FORM_COMP[[#This Row],[Hotel]],".",FORM_COMP[[#This Row],[Room (04/05)]]),SET!$AK$2:$AL$18,2,FALSE),"ND"))</f>
        <v/>
      </c>
      <c r="AJ49" s="49" t="str">
        <f>IF(FORM_COMP[[#This Row],[Room (05/05)]]="","",IFERROR(VLOOKUP(CONCATENATE(FORM_COMP[[#This Row],[Hotel]],".",FORM_COMP[[#This Row],[Room (05/05)]]),SET!$AK$2:$AL$18,2,FALSE),"ND"))</f>
        <v/>
      </c>
      <c r="AK49" s="49" t="str">
        <f>IF(FORM_COMP[[#This Row],[Room (06/05)]]="","",IFERROR(VLOOKUP(CONCATENATE(FORM_COMP[[#This Row],[Hotel]],".",FORM_COMP[[#This Row],[Room (06/05)]]),SET!$AK$2:$AL$18,2,FALSE),"ND"))</f>
        <v/>
      </c>
      <c r="AL49" s="49" t="str">
        <f>IF(FORM_COMP[[#This Row],[Room (07/05)]]="","",IFERROR(VLOOKUP(CONCATENATE(FORM_COMP[[#This Row],[Hotel]],".",FORM_COMP[[#This Row],[Room (07/05)]]),SET!$AK$2:$AL$18,2,FALSE),"ND"))</f>
        <v/>
      </c>
      <c r="AM49" s="49" t="str">
        <f>IF(FORM_COMP[[#This Row],[Room (08/05)]]="","",IFERROR(VLOOKUP(CONCATENATE(FORM_COMP[[#This Row],[Hotel]],".",FORM_COMP[[#This Row],[Room (08/05)]]),SET!$AK$2:$AL$18,2,FALSE),"ND"))</f>
        <v/>
      </c>
      <c r="AN49" s="41"/>
      <c r="AO49" s="41" t="str">
        <f>IF(FORM_COMP[[#This Row],[Arrival date]]="","",IF(AND(FORM_COMP[[#This Row],[Room (04/05)]]="",AC49="Yes"),"R","OK"))</f>
        <v/>
      </c>
      <c r="AP49" t="str">
        <f>IF(FORM_COMP[[#This Row],[Arrival date]]="","",IF(AND(FORM_COMP[[#This Row],[Room (05/05)]]="",AD49="Yes"),"R","OK"))</f>
        <v/>
      </c>
      <c r="AQ49" t="str">
        <f>IF(FORM_COMP[[#This Row],[Arrival date]]="","",IF(AND(FORM_COMP[[#This Row],[Room (06/05)]]="",AE49="Yes"),"R","OK"))</f>
        <v/>
      </c>
      <c r="AR49" t="str">
        <f>IF(FORM_COMP[[#This Row],[Arrival date]]="","",IF(AND(FORM_COMP[[#This Row],[Room (07/05)]]="",AF49="Yes"),"R","OK"))</f>
        <v/>
      </c>
      <c r="AS49" t="str">
        <f>IF(FORM_COMP[[#This Row],[Arrival date]]="","",IF(AND(FORM_COMP[[#This Row],[Room (08/05)]]="",AG49="Yes"),"R","OK"))</f>
        <v/>
      </c>
    </row>
    <row r="50" spans="2:45">
      <c r="B50" s="2" t="str">
        <f>IF(FORM_COMP[[#This Row],[Title]]="","",IF(OR(FORM_COMP[[#This Row],[Hotel]]=""),"O",IF(COUNTIF(AI50:AM50,"ND")&gt;0.5,"R",IF(COUNTIF(AO50:AS50,"R")=0,"G","R"))))</f>
        <v/>
      </c>
      <c r="C50" s="2">
        <v>38</v>
      </c>
      <c r="D50" s="14" t="str">
        <f>IF(FORM_GEN[[#This Row],[Title]]="","",FORM_GEN[[#This Row],[Title]])</f>
        <v/>
      </c>
      <c r="E50" s="14" t="str">
        <f>IF(FORM_GEN[[#This Row],[LAST NAME]]="","",FORM_GEN[[#This Row],[LAST NAME]])</f>
        <v/>
      </c>
      <c r="F50" s="14" t="str">
        <f>IF(FORM_GEN[[#This Row],[FIRST NAME]]="","",FORM_GEN[[#This Row],[FIRST NAME]])</f>
        <v/>
      </c>
      <c r="G50" s="15" t="str">
        <f>IF(FORM_GEN[[#This Row],[Arrival date]]="","",FORM_GEN[[#This Row],[Arrival date]])</f>
        <v/>
      </c>
      <c r="H50" s="15" t="str">
        <f>IF(FORM_GEN[[#This Row],[Departure date]]="","",FORM_GEN[[#This Row],[Departure date]])</f>
        <v/>
      </c>
      <c r="I50" s="12"/>
      <c r="J50" s="58"/>
      <c r="K50" s="57"/>
      <c r="L50" s="59"/>
      <c r="M50" s="17"/>
      <c r="N50" s="17"/>
      <c r="O50" s="17"/>
      <c r="P50" s="63"/>
      <c r="Q50" s="64"/>
      <c r="R50" s="65"/>
      <c r="S50" s="17"/>
      <c r="T50" s="17"/>
      <c r="U50" s="17"/>
      <c r="V50" s="63"/>
      <c r="W50" s="64"/>
      <c r="X50" s="64"/>
      <c r="Y50" s="12"/>
      <c r="Z50" s="12"/>
      <c r="AA50" s="12"/>
      <c r="AB50" s="16"/>
      <c r="AC50" s="49" t="str">
        <f>IF(FORM_COMP[[#This Row],[Arrival date]]="","",IF(AND(FORM_COMP[[#This Row],[Arrival date]]&lt;=DATE(2022,5,4),FORM_COMP[[#This Row],[Departure date]]&gt;DATE(2022,5,4)),"YES","NO"))</f>
        <v/>
      </c>
      <c r="AD50" s="49" t="str">
        <f>IF(FORM_COMP[[#This Row],[Arrival date]]="","",IF(AND(FORM_COMP[[#This Row],[Arrival date]]&lt;=DATE(2022,5,5),FORM_COMP[[#This Row],[Departure date]]&gt;DATE(2022,5,5)),"YES","NO"))</f>
        <v/>
      </c>
      <c r="AE50" s="49" t="str">
        <f>IF(FORM_COMP[[#This Row],[Arrival date]]="","",IF(AND(FORM_COMP[[#This Row],[Arrival date]]&lt;=DATE(2022,5,6),FORM_COMP[[#This Row],[Departure date]]&gt;DATE(2022,5,6)),"YES","NO"))</f>
        <v/>
      </c>
      <c r="AF50" s="49" t="str">
        <f>IF(FORM_COMP[[#This Row],[Arrival date]]="","",IF(AND(FORM_COMP[[#This Row],[Arrival date]]&lt;=DATE(2022,5,7),FORM_COMP[[#This Row],[Departure date]]&gt;DATE(2022,5,7)),"YES","NO"))</f>
        <v/>
      </c>
      <c r="AG50" s="49" t="str">
        <f>IF(FORM_COMP[[#This Row],[Arrival date]]="","",IF(AND(FORM_COMP[[#This Row],[Arrival date]]&lt;=DATE(2022,5,8),FORM_COMP[[#This Row],[Departure date]]&gt;DATE(2022,5,8)),"YES","NO"))</f>
        <v/>
      </c>
      <c r="AH50" s="49"/>
      <c r="AI50" s="49" t="str">
        <f>IF(FORM_COMP[[#This Row],[Room (04/05)]]="","",IFERROR(VLOOKUP(CONCATENATE(FORM_COMP[[#This Row],[Hotel]],".",FORM_COMP[[#This Row],[Room (04/05)]]),SET!$AK$2:$AL$18,2,FALSE),"ND"))</f>
        <v/>
      </c>
      <c r="AJ50" s="49" t="str">
        <f>IF(FORM_COMP[[#This Row],[Room (05/05)]]="","",IFERROR(VLOOKUP(CONCATENATE(FORM_COMP[[#This Row],[Hotel]],".",FORM_COMP[[#This Row],[Room (05/05)]]),SET!$AK$2:$AL$18,2,FALSE),"ND"))</f>
        <v/>
      </c>
      <c r="AK50" s="49" t="str">
        <f>IF(FORM_COMP[[#This Row],[Room (06/05)]]="","",IFERROR(VLOOKUP(CONCATENATE(FORM_COMP[[#This Row],[Hotel]],".",FORM_COMP[[#This Row],[Room (06/05)]]),SET!$AK$2:$AL$18,2,FALSE),"ND"))</f>
        <v/>
      </c>
      <c r="AL50" s="49" t="str">
        <f>IF(FORM_COMP[[#This Row],[Room (07/05)]]="","",IFERROR(VLOOKUP(CONCATENATE(FORM_COMP[[#This Row],[Hotel]],".",FORM_COMP[[#This Row],[Room (07/05)]]),SET!$AK$2:$AL$18,2,FALSE),"ND"))</f>
        <v/>
      </c>
      <c r="AM50" s="49" t="str">
        <f>IF(FORM_COMP[[#This Row],[Room (08/05)]]="","",IFERROR(VLOOKUP(CONCATENATE(FORM_COMP[[#This Row],[Hotel]],".",FORM_COMP[[#This Row],[Room (08/05)]]),SET!$AK$2:$AL$18,2,FALSE),"ND"))</f>
        <v/>
      </c>
      <c r="AN50" s="41"/>
      <c r="AO50" s="41" t="str">
        <f>IF(FORM_COMP[[#This Row],[Arrival date]]="","",IF(AND(FORM_COMP[[#This Row],[Room (04/05)]]="",AC50="Yes"),"R","OK"))</f>
        <v/>
      </c>
      <c r="AP50" t="str">
        <f>IF(FORM_COMP[[#This Row],[Arrival date]]="","",IF(AND(FORM_COMP[[#This Row],[Room (05/05)]]="",AD50="Yes"),"R","OK"))</f>
        <v/>
      </c>
      <c r="AQ50" t="str">
        <f>IF(FORM_COMP[[#This Row],[Arrival date]]="","",IF(AND(FORM_COMP[[#This Row],[Room (06/05)]]="",AE50="Yes"),"R","OK"))</f>
        <v/>
      </c>
      <c r="AR50" t="str">
        <f>IF(FORM_COMP[[#This Row],[Arrival date]]="","",IF(AND(FORM_COMP[[#This Row],[Room (07/05)]]="",AF50="Yes"),"R","OK"))</f>
        <v/>
      </c>
      <c r="AS50" t="str">
        <f>IF(FORM_COMP[[#This Row],[Arrival date]]="","",IF(AND(FORM_COMP[[#This Row],[Room (08/05)]]="",AG50="Yes"),"R","OK"))</f>
        <v/>
      </c>
    </row>
    <row r="51" spans="2:45">
      <c r="B51" s="2" t="str">
        <f>IF(FORM_COMP[[#This Row],[Title]]="","",IF(OR(FORM_COMP[[#This Row],[Hotel]]=""),"O",IF(COUNTIF(AI51:AM51,"ND")&gt;0.5,"R",IF(COUNTIF(AO51:AS51,"R")=0,"G","R"))))</f>
        <v/>
      </c>
      <c r="C51" s="2">
        <v>39</v>
      </c>
      <c r="D51" s="14" t="str">
        <f>IF(FORM_GEN[[#This Row],[Title]]="","",FORM_GEN[[#This Row],[Title]])</f>
        <v/>
      </c>
      <c r="E51" s="14" t="str">
        <f>IF(FORM_GEN[[#This Row],[LAST NAME]]="","",FORM_GEN[[#This Row],[LAST NAME]])</f>
        <v/>
      </c>
      <c r="F51" s="14" t="str">
        <f>IF(FORM_GEN[[#This Row],[FIRST NAME]]="","",FORM_GEN[[#This Row],[FIRST NAME]])</f>
        <v/>
      </c>
      <c r="G51" s="15" t="str">
        <f>IF(FORM_GEN[[#This Row],[Arrival date]]="","",FORM_GEN[[#This Row],[Arrival date]])</f>
        <v/>
      </c>
      <c r="H51" s="15" t="str">
        <f>IF(FORM_GEN[[#This Row],[Departure date]]="","",FORM_GEN[[#This Row],[Departure date]])</f>
        <v/>
      </c>
      <c r="I51" s="12"/>
      <c r="J51" s="58"/>
      <c r="K51" s="57"/>
      <c r="L51" s="59"/>
      <c r="M51" s="17"/>
      <c r="N51" s="17"/>
      <c r="O51" s="17"/>
      <c r="P51" s="63"/>
      <c r="Q51" s="64"/>
      <c r="R51" s="65"/>
      <c r="S51" s="17"/>
      <c r="T51" s="17"/>
      <c r="U51" s="17"/>
      <c r="V51" s="63"/>
      <c r="W51" s="64"/>
      <c r="X51" s="64"/>
      <c r="Y51" s="12"/>
      <c r="Z51" s="12"/>
      <c r="AA51" s="12"/>
      <c r="AB51" s="16"/>
      <c r="AC51" s="49" t="str">
        <f>IF(FORM_COMP[[#This Row],[Arrival date]]="","",IF(AND(FORM_COMP[[#This Row],[Arrival date]]&lt;=DATE(2022,5,4),FORM_COMP[[#This Row],[Departure date]]&gt;DATE(2022,5,4)),"YES","NO"))</f>
        <v/>
      </c>
      <c r="AD51" s="49" t="str">
        <f>IF(FORM_COMP[[#This Row],[Arrival date]]="","",IF(AND(FORM_COMP[[#This Row],[Arrival date]]&lt;=DATE(2022,5,5),FORM_COMP[[#This Row],[Departure date]]&gt;DATE(2022,5,5)),"YES","NO"))</f>
        <v/>
      </c>
      <c r="AE51" s="49" t="str">
        <f>IF(FORM_COMP[[#This Row],[Arrival date]]="","",IF(AND(FORM_COMP[[#This Row],[Arrival date]]&lt;=DATE(2022,5,6),FORM_COMP[[#This Row],[Departure date]]&gt;DATE(2022,5,6)),"YES","NO"))</f>
        <v/>
      </c>
      <c r="AF51" s="49" t="str">
        <f>IF(FORM_COMP[[#This Row],[Arrival date]]="","",IF(AND(FORM_COMP[[#This Row],[Arrival date]]&lt;=DATE(2022,5,7),FORM_COMP[[#This Row],[Departure date]]&gt;DATE(2022,5,7)),"YES","NO"))</f>
        <v/>
      </c>
      <c r="AG51" s="49" t="str">
        <f>IF(FORM_COMP[[#This Row],[Arrival date]]="","",IF(AND(FORM_COMP[[#This Row],[Arrival date]]&lt;=DATE(2022,5,8),FORM_COMP[[#This Row],[Departure date]]&gt;DATE(2022,5,8)),"YES","NO"))</f>
        <v/>
      </c>
      <c r="AH51" s="49"/>
      <c r="AI51" s="49" t="str">
        <f>IF(FORM_COMP[[#This Row],[Room (04/05)]]="","",IFERROR(VLOOKUP(CONCATENATE(FORM_COMP[[#This Row],[Hotel]],".",FORM_COMP[[#This Row],[Room (04/05)]]),SET!$AK$2:$AL$18,2,FALSE),"ND"))</f>
        <v/>
      </c>
      <c r="AJ51" s="49" t="str">
        <f>IF(FORM_COMP[[#This Row],[Room (05/05)]]="","",IFERROR(VLOOKUP(CONCATENATE(FORM_COMP[[#This Row],[Hotel]],".",FORM_COMP[[#This Row],[Room (05/05)]]),SET!$AK$2:$AL$18,2,FALSE),"ND"))</f>
        <v/>
      </c>
      <c r="AK51" s="49" t="str">
        <f>IF(FORM_COMP[[#This Row],[Room (06/05)]]="","",IFERROR(VLOOKUP(CONCATENATE(FORM_COMP[[#This Row],[Hotel]],".",FORM_COMP[[#This Row],[Room (06/05)]]),SET!$AK$2:$AL$18,2,FALSE),"ND"))</f>
        <v/>
      </c>
      <c r="AL51" s="49" t="str">
        <f>IF(FORM_COMP[[#This Row],[Room (07/05)]]="","",IFERROR(VLOOKUP(CONCATENATE(FORM_COMP[[#This Row],[Hotel]],".",FORM_COMP[[#This Row],[Room (07/05)]]),SET!$AK$2:$AL$18,2,FALSE),"ND"))</f>
        <v/>
      </c>
      <c r="AM51" s="49" t="str">
        <f>IF(FORM_COMP[[#This Row],[Room (08/05)]]="","",IFERROR(VLOOKUP(CONCATENATE(FORM_COMP[[#This Row],[Hotel]],".",FORM_COMP[[#This Row],[Room (08/05)]]),SET!$AK$2:$AL$18,2,FALSE),"ND"))</f>
        <v/>
      </c>
      <c r="AN51" s="41"/>
      <c r="AO51" s="41" t="str">
        <f>IF(FORM_COMP[[#This Row],[Arrival date]]="","",IF(AND(FORM_COMP[[#This Row],[Room (04/05)]]="",AC51="Yes"),"R","OK"))</f>
        <v/>
      </c>
      <c r="AP51" t="str">
        <f>IF(FORM_COMP[[#This Row],[Arrival date]]="","",IF(AND(FORM_COMP[[#This Row],[Room (05/05)]]="",AD51="Yes"),"R","OK"))</f>
        <v/>
      </c>
      <c r="AQ51" t="str">
        <f>IF(FORM_COMP[[#This Row],[Arrival date]]="","",IF(AND(FORM_COMP[[#This Row],[Room (06/05)]]="",AE51="Yes"),"R","OK"))</f>
        <v/>
      </c>
      <c r="AR51" t="str">
        <f>IF(FORM_COMP[[#This Row],[Arrival date]]="","",IF(AND(FORM_COMP[[#This Row],[Room (07/05)]]="",AF51="Yes"),"R","OK"))</f>
        <v/>
      </c>
      <c r="AS51" t="str">
        <f>IF(FORM_COMP[[#This Row],[Arrival date]]="","",IF(AND(FORM_COMP[[#This Row],[Room (08/05)]]="",AG51="Yes"),"R","OK"))</f>
        <v/>
      </c>
    </row>
    <row r="52" spans="2:45">
      <c r="B52" s="2" t="str">
        <f>IF(FORM_COMP[[#This Row],[Title]]="","",IF(OR(FORM_COMP[[#This Row],[Hotel]]=""),"O",IF(COUNTIF(AI52:AM52,"ND")&gt;0.5,"R",IF(COUNTIF(AO52:AS52,"R")=0,"G","R"))))</f>
        <v/>
      </c>
      <c r="C52" s="2">
        <v>40</v>
      </c>
      <c r="D52" s="14" t="str">
        <f>IF(FORM_GEN[[#This Row],[Title]]="","",FORM_GEN[[#This Row],[Title]])</f>
        <v/>
      </c>
      <c r="E52" s="14" t="str">
        <f>IF(FORM_GEN[[#This Row],[LAST NAME]]="","",FORM_GEN[[#This Row],[LAST NAME]])</f>
        <v/>
      </c>
      <c r="F52" s="14" t="str">
        <f>IF(FORM_GEN[[#This Row],[FIRST NAME]]="","",FORM_GEN[[#This Row],[FIRST NAME]])</f>
        <v/>
      </c>
      <c r="G52" s="15" t="str">
        <f>IF(FORM_GEN[[#This Row],[Arrival date]]="","",FORM_GEN[[#This Row],[Arrival date]])</f>
        <v/>
      </c>
      <c r="H52" s="15" t="str">
        <f>IF(FORM_GEN[[#This Row],[Departure date]]="","",FORM_GEN[[#This Row],[Departure date]])</f>
        <v/>
      </c>
      <c r="I52" s="12"/>
      <c r="J52" s="58"/>
      <c r="K52" s="57"/>
      <c r="L52" s="59"/>
      <c r="M52" s="17"/>
      <c r="N52" s="17"/>
      <c r="O52" s="17"/>
      <c r="P52" s="63"/>
      <c r="Q52" s="64"/>
      <c r="R52" s="65"/>
      <c r="S52" s="17"/>
      <c r="T52" s="17"/>
      <c r="U52" s="17"/>
      <c r="V52" s="63"/>
      <c r="W52" s="64"/>
      <c r="X52" s="64"/>
      <c r="Y52" s="12"/>
      <c r="Z52" s="12"/>
      <c r="AA52" s="12"/>
      <c r="AB52" s="16"/>
      <c r="AC52" s="49" t="str">
        <f>IF(FORM_COMP[[#This Row],[Arrival date]]="","",IF(AND(FORM_COMP[[#This Row],[Arrival date]]&lt;=DATE(2022,5,4),FORM_COMP[[#This Row],[Departure date]]&gt;DATE(2022,5,4)),"YES","NO"))</f>
        <v/>
      </c>
      <c r="AD52" s="49" t="str">
        <f>IF(FORM_COMP[[#This Row],[Arrival date]]="","",IF(AND(FORM_COMP[[#This Row],[Arrival date]]&lt;=DATE(2022,5,5),FORM_COMP[[#This Row],[Departure date]]&gt;DATE(2022,5,5)),"YES","NO"))</f>
        <v/>
      </c>
      <c r="AE52" s="49" t="str">
        <f>IF(FORM_COMP[[#This Row],[Arrival date]]="","",IF(AND(FORM_COMP[[#This Row],[Arrival date]]&lt;=DATE(2022,5,6),FORM_COMP[[#This Row],[Departure date]]&gt;DATE(2022,5,6)),"YES","NO"))</f>
        <v/>
      </c>
      <c r="AF52" s="49" t="str">
        <f>IF(FORM_COMP[[#This Row],[Arrival date]]="","",IF(AND(FORM_COMP[[#This Row],[Arrival date]]&lt;=DATE(2022,5,7),FORM_COMP[[#This Row],[Departure date]]&gt;DATE(2022,5,7)),"YES","NO"))</f>
        <v/>
      </c>
      <c r="AG52" s="49" t="str">
        <f>IF(FORM_COMP[[#This Row],[Arrival date]]="","",IF(AND(FORM_COMP[[#This Row],[Arrival date]]&lt;=DATE(2022,5,8),FORM_COMP[[#This Row],[Departure date]]&gt;DATE(2022,5,8)),"YES","NO"))</f>
        <v/>
      </c>
      <c r="AH52" s="49"/>
      <c r="AI52" s="49" t="str">
        <f>IF(FORM_COMP[[#This Row],[Room (04/05)]]="","",IFERROR(VLOOKUP(CONCATENATE(FORM_COMP[[#This Row],[Hotel]],".",FORM_COMP[[#This Row],[Room (04/05)]]),SET!$AK$2:$AL$18,2,FALSE),"ND"))</f>
        <v/>
      </c>
      <c r="AJ52" s="49" t="str">
        <f>IF(FORM_COMP[[#This Row],[Room (05/05)]]="","",IFERROR(VLOOKUP(CONCATENATE(FORM_COMP[[#This Row],[Hotel]],".",FORM_COMP[[#This Row],[Room (05/05)]]),SET!$AK$2:$AL$18,2,FALSE),"ND"))</f>
        <v/>
      </c>
      <c r="AK52" s="49" t="str">
        <f>IF(FORM_COMP[[#This Row],[Room (06/05)]]="","",IFERROR(VLOOKUP(CONCATENATE(FORM_COMP[[#This Row],[Hotel]],".",FORM_COMP[[#This Row],[Room (06/05)]]),SET!$AK$2:$AL$18,2,FALSE),"ND"))</f>
        <v/>
      </c>
      <c r="AL52" s="49" t="str">
        <f>IF(FORM_COMP[[#This Row],[Room (07/05)]]="","",IFERROR(VLOOKUP(CONCATENATE(FORM_COMP[[#This Row],[Hotel]],".",FORM_COMP[[#This Row],[Room (07/05)]]),SET!$AK$2:$AL$18,2,FALSE),"ND"))</f>
        <v/>
      </c>
      <c r="AM52" s="49" t="str">
        <f>IF(FORM_COMP[[#This Row],[Room (08/05)]]="","",IFERROR(VLOOKUP(CONCATENATE(FORM_COMP[[#This Row],[Hotel]],".",FORM_COMP[[#This Row],[Room (08/05)]]),SET!$AK$2:$AL$18,2,FALSE),"ND"))</f>
        <v/>
      </c>
      <c r="AN52" s="41"/>
      <c r="AO52" s="41" t="str">
        <f>IF(FORM_COMP[[#This Row],[Arrival date]]="","",IF(AND(FORM_COMP[[#This Row],[Room (04/05)]]="",AC52="Yes"),"R","OK"))</f>
        <v/>
      </c>
      <c r="AP52" t="str">
        <f>IF(FORM_COMP[[#This Row],[Arrival date]]="","",IF(AND(FORM_COMP[[#This Row],[Room (05/05)]]="",AD52="Yes"),"R","OK"))</f>
        <v/>
      </c>
      <c r="AQ52" t="str">
        <f>IF(FORM_COMP[[#This Row],[Arrival date]]="","",IF(AND(FORM_COMP[[#This Row],[Room (06/05)]]="",AE52="Yes"),"R","OK"))</f>
        <v/>
      </c>
      <c r="AR52" t="str">
        <f>IF(FORM_COMP[[#This Row],[Arrival date]]="","",IF(AND(FORM_COMP[[#This Row],[Room (07/05)]]="",AF52="Yes"),"R","OK"))</f>
        <v/>
      </c>
      <c r="AS52" t="str">
        <f>IF(FORM_COMP[[#This Row],[Arrival date]]="","",IF(AND(FORM_COMP[[#This Row],[Room (08/05)]]="",AG52="Yes"),"R","OK"))</f>
        <v/>
      </c>
    </row>
    <row r="53" spans="2:45">
      <c r="B53" s="2" t="str">
        <f>IF(FORM_COMP[[#This Row],[Title]]="","",IF(OR(FORM_COMP[[#This Row],[Hotel]]=""),"O",IF(COUNTIF(AI53:AM53,"ND")&gt;0.5,"R",IF(COUNTIF(AO53:AS53,"R")=0,"G","R"))))</f>
        <v/>
      </c>
      <c r="C53" s="2">
        <v>41</v>
      </c>
      <c r="D53" s="14" t="str">
        <f>IF(FORM_GEN[[#This Row],[Title]]="","",FORM_GEN[[#This Row],[Title]])</f>
        <v/>
      </c>
      <c r="E53" s="14" t="str">
        <f>IF(FORM_GEN[[#This Row],[LAST NAME]]="","",FORM_GEN[[#This Row],[LAST NAME]])</f>
        <v/>
      </c>
      <c r="F53" s="14" t="str">
        <f>IF(FORM_GEN[[#This Row],[FIRST NAME]]="","",FORM_GEN[[#This Row],[FIRST NAME]])</f>
        <v/>
      </c>
      <c r="G53" s="15" t="str">
        <f>IF(FORM_GEN[[#This Row],[Arrival date]]="","",FORM_GEN[[#This Row],[Arrival date]])</f>
        <v/>
      </c>
      <c r="H53" s="15" t="str">
        <f>IF(FORM_GEN[[#This Row],[Departure date]]="","",FORM_GEN[[#This Row],[Departure date]])</f>
        <v/>
      </c>
      <c r="I53" s="12"/>
      <c r="J53" s="58"/>
      <c r="K53" s="57"/>
      <c r="L53" s="59"/>
      <c r="M53" s="17"/>
      <c r="N53" s="17"/>
      <c r="O53" s="17"/>
      <c r="P53" s="63"/>
      <c r="Q53" s="64"/>
      <c r="R53" s="65"/>
      <c r="S53" s="17"/>
      <c r="T53" s="17"/>
      <c r="U53" s="17"/>
      <c r="V53" s="63"/>
      <c r="W53" s="64"/>
      <c r="X53" s="64"/>
      <c r="Y53" s="12"/>
      <c r="Z53" s="12"/>
      <c r="AA53" s="12"/>
      <c r="AB53" s="16"/>
      <c r="AC53" s="49" t="str">
        <f>IF(FORM_COMP[[#This Row],[Arrival date]]="","",IF(AND(FORM_COMP[[#This Row],[Arrival date]]&lt;=DATE(2022,5,4),FORM_COMP[[#This Row],[Departure date]]&gt;DATE(2022,5,4)),"YES","NO"))</f>
        <v/>
      </c>
      <c r="AD53" s="49" t="str">
        <f>IF(FORM_COMP[[#This Row],[Arrival date]]="","",IF(AND(FORM_COMP[[#This Row],[Arrival date]]&lt;=DATE(2022,5,5),FORM_COMP[[#This Row],[Departure date]]&gt;DATE(2022,5,5)),"YES","NO"))</f>
        <v/>
      </c>
      <c r="AE53" s="49" t="str">
        <f>IF(FORM_COMP[[#This Row],[Arrival date]]="","",IF(AND(FORM_COMP[[#This Row],[Arrival date]]&lt;=DATE(2022,5,6),FORM_COMP[[#This Row],[Departure date]]&gt;DATE(2022,5,6)),"YES","NO"))</f>
        <v/>
      </c>
      <c r="AF53" s="49" t="str">
        <f>IF(FORM_COMP[[#This Row],[Arrival date]]="","",IF(AND(FORM_COMP[[#This Row],[Arrival date]]&lt;=DATE(2022,5,7),FORM_COMP[[#This Row],[Departure date]]&gt;DATE(2022,5,7)),"YES","NO"))</f>
        <v/>
      </c>
      <c r="AG53" s="49" t="str">
        <f>IF(FORM_COMP[[#This Row],[Arrival date]]="","",IF(AND(FORM_COMP[[#This Row],[Arrival date]]&lt;=DATE(2022,5,8),FORM_COMP[[#This Row],[Departure date]]&gt;DATE(2022,5,8)),"YES","NO"))</f>
        <v/>
      </c>
      <c r="AH53" s="49"/>
      <c r="AI53" s="49" t="str">
        <f>IF(FORM_COMP[[#This Row],[Room (04/05)]]="","",IFERROR(VLOOKUP(CONCATENATE(FORM_COMP[[#This Row],[Hotel]],".",FORM_COMP[[#This Row],[Room (04/05)]]),SET!$AK$2:$AL$18,2,FALSE),"ND"))</f>
        <v/>
      </c>
      <c r="AJ53" s="49" t="str">
        <f>IF(FORM_COMP[[#This Row],[Room (05/05)]]="","",IFERROR(VLOOKUP(CONCATENATE(FORM_COMP[[#This Row],[Hotel]],".",FORM_COMP[[#This Row],[Room (05/05)]]),SET!$AK$2:$AL$18,2,FALSE),"ND"))</f>
        <v/>
      </c>
      <c r="AK53" s="49" t="str">
        <f>IF(FORM_COMP[[#This Row],[Room (06/05)]]="","",IFERROR(VLOOKUP(CONCATENATE(FORM_COMP[[#This Row],[Hotel]],".",FORM_COMP[[#This Row],[Room (06/05)]]),SET!$AK$2:$AL$18,2,FALSE),"ND"))</f>
        <v/>
      </c>
      <c r="AL53" s="49" t="str">
        <f>IF(FORM_COMP[[#This Row],[Room (07/05)]]="","",IFERROR(VLOOKUP(CONCATENATE(FORM_COMP[[#This Row],[Hotel]],".",FORM_COMP[[#This Row],[Room (07/05)]]),SET!$AK$2:$AL$18,2,FALSE),"ND"))</f>
        <v/>
      </c>
      <c r="AM53" s="49" t="str">
        <f>IF(FORM_COMP[[#This Row],[Room (08/05)]]="","",IFERROR(VLOOKUP(CONCATENATE(FORM_COMP[[#This Row],[Hotel]],".",FORM_COMP[[#This Row],[Room (08/05)]]),SET!$AK$2:$AL$18,2,FALSE),"ND"))</f>
        <v/>
      </c>
      <c r="AN53" s="41"/>
      <c r="AO53" s="41" t="str">
        <f>IF(FORM_COMP[[#This Row],[Arrival date]]="","",IF(AND(FORM_COMP[[#This Row],[Room (04/05)]]="",AC53="Yes"),"R","OK"))</f>
        <v/>
      </c>
      <c r="AP53" t="str">
        <f>IF(FORM_COMP[[#This Row],[Arrival date]]="","",IF(AND(FORM_COMP[[#This Row],[Room (05/05)]]="",AD53="Yes"),"R","OK"))</f>
        <v/>
      </c>
      <c r="AQ53" t="str">
        <f>IF(FORM_COMP[[#This Row],[Arrival date]]="","",IF(AND(FORM_COMP[[#This Row],[Room (06/05)]]="",AE53="Yes"),"R","OK"))</f>
        <v/>
      </c>
      <c r="AR53" t="str">
        <f>IF(FORM_COMP[[#This Row],[Arrival date]]="","",IF(AND(FORM_COMP[[#This Row],[Room (07/05)]]="",AF53="Yes"),"R","OK"))</f>
        <v/>
      </c>
      <c r="AS53" t="str">
        <f>IF(FORM_COMP[[#This Row],[Arrival date]]="","",IF(AND(FORM_COMP[[#This Row],[Room (08/05)]]="",AG53="Yes"),"R","OK"))</f>
        <v/>
      </c>
    </row>
    <row r="54" spans="2:45">
      <c r="B54" s="2" t="str">
        <f>IF(FORM_COMP[[#This Row],[Title]]="","",IF(OR(FORM_COMP[[#This Row],[Hotel]]=""),"O",IF(COUNTIF(AI54:AM54,"ND")&gt;0.5,"R",IF(COUNTIF(AO54:AS54,"R")=0,"G","R"))))</f>
        <v/>
      </c>
      <c r="C54" s="2">
        <v>42</v>
      </c>
      <c r="D54" s="14" t="str">
        <f>IF(FORM_GEN[[#This Row],[Title]]="","",FORM_GEN[[#This Row],[Title]])</f>
        <v/>
      </c>
      <c r="E54" s="14" t="str">
        <f>IF(FORM_GEN[[#This Row],[LAST NAME]]="","",FORM_GEN[[#This Row],[LAST NAME]])</f>
        <v/>
      </c>
      <c r="F54" s="14" t="str">
        <f>IF(FORM_GEN[[#This Row],[FIRST NAME]]="","",FORM_GEN[[#This Row],[FIRST NAME]])</f>
        <v/>
      </c>
      <c r="G54" s="15" t="str">
        <f>IF(FORM_GEN[[#This Row],[Arrival date]]="","",FORM_GEN[[#This Row],[Arrival date]])</f>
        <v/>
      </c>
      <c r="H54" s="15" t="str">
        <f>IF(FORM_GEN[[#This Row],[Departure date]]="","",FORM_GEN[[#This Row],[Departure date]])</f>
        <v/>
      </c>
      <c r="I54" s="12"/>
      <c r="J54" s="58"/>
      <c r="K54" s="57"/>
      <c r="L54" s="59"/>
      <c r="M54" s="17"/>
      <c r="N54" s="17"/>
      <c r="O54" s="17"/>
      <c r="P54" s="63"/>
      <c r="Q54" s="64"/>
      <c r="R54" s="65"/>
      <c r="S54" s="17"/>
      <c r="T54" s="17"/>
      <c r="U54" s="17"/>
      <c r="V54" s="63"/>
      <c r="W54" s="64"/>
      <c r="X54" s="64"/>
      <c r="Y54" s="12"/>
      <c r="Z54" s="12"/>
      <c r="AA54" s="12"/>
      <c r="AB54" s="16"/>
      <c r="AC54" s="49" t="str">
        <f>IF(FORM_COMP[[#This Row],[Arrival date]]="","",IF(AND(FORM_COMP[[#This Row],[Arrival date]]&lt;=DATE(2022,5,4),FORM_COMP[[#This Row],[Departure date]]&gt;DATE(2022,5,4)),"YES","NO"))</f>
        <v/>
      </c>
      <c r="AD54" s="49" t="str">
        <f>IF(FORM_COMP[[#This Row],[Arrival date]]="","",IF(AND(FORM_COMP[[#This Row],[Arrival date]]&lt;=DATE(2022,5,5),FORM_COMP[[#This Row],[Departure date]]&gt;DATE(2022,5,5)),"YES","NO"))</f>
        <v/>
      </c>
      <c r="AE54" s="49" t="str">
        <f>IF(FORM_COMP[[#This Row],[Arrival date]]="","",IF(AND(FORM_COMP[[#This Row],[Arrival date]]&lt;=DATE(2022,5,6),FORM_COMP[[#This Row],[Departure date]]&gt;DATE(2022,5,6)),"YES","NO"))</f>
        <v/>
      </c>
      <c r="AF54" s="49" t="str">
        <f>IF(FORM_COMP[[#This Row],[Arrival date]]="","",IF(AND(FORM_COMP[[#This Row],[Arrival date]]&lt;=DATE(2022,5,7),FORM_COMP[[#This Row],[Departure date]]&gt;DATE(2022,5,7)),"YES","NO"))</f>
        <v/>
      </c>
      <c r="AG54" s="49" t="str">
        <f>IF(FORM_COMP[[#This Row],[Arrival date]]="","",IF(AND(FORM_COMP[[#This Row],[Arrival date]]&lt;=DATE(2022,5,8),FORM_COMP[[#This Row],[Departure date]]&gt;DATE(2022,5,8)),"YES","NO"))</f>
        <v/>
      </c>
      <c r="AH54" s="49"/>
      <c r="AI54" s="49" t="str">
        <f>IF(FORM_COMP[[#This Row],[Room (04/05)]]="","",IFERROR(VLOOKUP(CONCATENATE(FORM_COMP[[#This Row],[Hotel]],".",FORM_COMP[[#This Row],[Room (04/05)]]),SET!$AK$2:$AL$18,2,FALSE),"ND"))</f>
        <v/>
      </c>
      <c r="AJ54" s="49" t="str">
        <f>IF(FORM_COMP[[#This Row],[Room (05/05)]]="","",IFERROR(VLOOKUP(CONCATENATE(FORM_COMP[[#This Row],[Hotel]],".",FORM_COMP[[#This Row],[Room (05/05)]]),SET!$AK$2:$AL$18,2,FALSE),"ND"))</f>
        <v/>
      </c>
      <c r="AK54" s="49" t="str">
        <f>IF(FORM_COMP[[#This Row],[Room (06/05)]]="","",IFERROR(VLOOKUP(CONCATENATE(FORM_COMP[[#This Row],[Hotel]],".",FORM_COMP[[#This Row],[Room (06/05)]]),SET!$AK$2:$AL$18,2,FALSE),"ND"))</f>
        <v/>
      </c>
      <c r="AL54" s="49" t="str">
        <f>IF(FORM_COMP[[#This Row],[Room (07/05)]]="","",IFERROR(VLOOKUP(CONCATENATE(FORM_COMP[[#This Row],[Hotel]],".",FORM_COMP[[#This Row],[Room (07/05)]]),SET!$AK$2:$AL$18,2,FALSE),"ND"))</f>
        <v/>
      </c>
      <c r="AM54" s="49" t="str">
        <f>IF(FORM_COMP[[#This Row],[Room (08/05)]]="","",IFERROR(VLOOKUP(CONCATENATE(FORM_COMP[[#This Row],[Hotel]],".",FORM_COMP[[#This Row],[Room (08/05)]]),SET!$AK$2:$AL$18,2,FALSE),"ND"))</f>
        <v/>
      </c>
      <c r="AN54" s="41"/>
      <c r="AO54" s="41" t="str">
        <f>IF(FORM_COMP[[#This Row],[Arrival date]]="","",IF(AND(FORM_COMP[[#This Row],[Room (04/05)]]="",AC54="Yes"),"R","OK"))</f>
        <v/>
      </c>
      <c r="AP54" t="str">
        <f>IF(FORM_COMP[[#This Row],[Arrival date]]="","",IF(AND(FORM_COMP[[#This Row],[Room (05/05)]]="",AD54="Yes"),"R","OK"))</f>
        <v/>
      </c>
      <c r="AQ54" t="str">
        <f>IF(FORM_COMP[[#This Row],[Arrival date]]="","",IF(AND(FORM_COMP[[#This Row],[Room (06/05)]]="",AE54="Yes"),"R","OK"))</f>
        <v/>
      </c>
      <c r="AR54" t="str">
        <f>IF(FORM_COMP[[#This Row],[Arrival date]]="","",IF(AND(FORM_COMP[[#This Row],[Room (07/05)]]="",AF54="Yes"),"R","OK"))</f>
        <v/>
      </c>
      <c r="AS54" t="str">
        <f>IF(FORM_COMP[[#This Row],[Arrival date]]="","",IF(AND(FORM_COMP[[#This Row],[Room (08/05)]]="",AG54="Yes"),"R","OK"))</f>
        <v/>
      </c>
    </row>
    <row r="55" spans="2:45">
      <c r="B55" s="2" t="str">
        <f>IF(FORM_COMP[[#This Row],[Title]]="","",IF(OR(FORM_COMP[[#This Row],[Hotel]]=""),"O",IF(COUNTIF(AI55:AM55,"ND")&gt;0.5,"R",IF(COUNTIF(AO55:AS55,"R")=0,"G","R"))))</f>
        <v/>
      </c>
      <c r="C55" s="2">
        <v>43</v>
      </c>
      <c r="D55" s="14" t="str">
        <f>IF(FORM_GEN[[#This Row],[Title]]="","",FORM_GEN[[#This Row],[Title]])</f>
        <v/>
      </c>
      <c r="E55" s="14" t="str">
        <f>IF(FORM_GEN[[#This Row],[LAST NAME]]="","",FORM_GEN[[#This Row],[LAST NAME]])</f>
        <v/>
      </c>
      <c r="F55" s="14" t="str">
        <f>IF(FORM_GEN[[#This Row],[FIRST NAME]]="","",FORM_GEN[[#This Row],[FIRST NAME]])</f>
        <v/>
      </c>
      <c r="G55" s="15" t="str">
        <f>IF(FORM_GEN[[#This Row],[Arrival date]]="","",FORM_GEN[[#This Row],[Arrival date]])</f>
        <v/>
      </c>
      <c r="H55" s="15" t="str">
        <f>IF(FORM_GEN[[#This Row],[Departure date]]="","",FORM_GEN[[#This Row],[Departure date]])</f>
        <v/>
      </c>
      <c r="I55" s="12"/>
      <c r="J55" s="58"/>
      <c r="K55" s="57"/>
      <c r="L55" s="59"/>
      <c r="M55" s="17"/>
      <c r="N55" s="17"/>
      <c r="O55" s="17"/>
      <c r="P55" s="63"/>
      <c r="Q55" s="64"/>
      <c r="R55" s="65"/>
      <c r="S55" s="17"/>
      <c r="T55" s="17"/>
      <c r="U55" s="17"/>
      <c r="V55" s="63"/>
      <c r="W55" s="64"/>
      <c r="X55" s="64"/>
      <c r="Y55" s="12"/>
      <c r="Z55" s="12"/>
      <c r="AA55" s="12"/>
      <c r="AB55" s="16"/>
      <c r="AC55" s="49" t="str">
        <f>IF(FORM_COMP[[#This Row],[Arrival date]]="","",IF(AND(FORM_COMP[[#This Row],[Arrival date]]&lt;=DATE(2022,5,4),FORM_COMP[[#This Row],[Departure date]]&gt;DATE(2022,5,4)),"YES","NO"))</f>
        <v/>
      </c>
      <c r="AD55" s="49" t="str">
        <f>IF(FORM_COMP[[#This Row],[Arrival date]]="","",IF(AND(FORM_COMP[[#This Row],[Arrival date]]&lt;=DATE(2022,5,5),FORM_COMP[[#This Row],[Departure date]]&gt;DATE(2022,5,5)),"YES","NO"))</f>
        <v/>
      </c>
      <c r="AE55" s="49" t="str">
        <f>IF(FORM_COMP[[#This Row],[Arrival date]]="","",IF(AND(FORM_COMP[[#This Row],[Arrival date]]&lt;=DATE(2022,5,6),FORM_COMP[[#This Row],[Departure date]]&gt;DATE(2022,5,6)),"YES","NO"))</f>
        <v/>
      </c>
      <c r="AF55" s="49" t="str">
        <f>IF(FORM_COMP[[#This Row],[Arrival date]]="","",IF(AND(FORM_COMP[[#This Row],[Arrival date]]&lt;=DATE(2022,5,7),FORM_COMP[[#This Row],[Departure date]]&gt;DATE(2022,5,7)),"YES","NO"))</f>
        <v/>
      </c>
      <c r="AG55" s="49" t="str">
        <f>IF(FORM_COMP[[#This Row],[Arrival date]]="","",IF(AND(FORM_COMP[[#This Row],[Arrival date]]&lt;=DATE(2022,5,8),FORM_COMP[[#This Row],[Departure date]]&gt;DATE(2022,5,8)),"YES","NO"))</f>
        <v/>
      </c>
      <c r="AH55" s="49"/>
      <c r="AI55" s="49" t="str">
        <f>IF(FORM_COMP[[#This Row],[Room (04/05)]]="","",IFERROR(VLOOKUP(CONCATENATE(FORM_COMP[[#This Row],[Hotel]],".",FORM_COMP[[#This Row],[Room (04/05)]]),SET!$AK$2:$AL$18,2,FALSE),"ND"))</f>
        <v/>
      </c>
      <c r="AJ55" s="49" t="str">
        <f>IF(FORM_COMP[[#This Row],[Room (05/05)]]="","",IFERROR(VLOOKUP(CONCATENATE(FORM_COMP[[#This Row],[Hotel]],".",FORM_COMP[[#This Row],[Room (05/05)]]),SET!$AK$2:$AL$18,2,FALSE),"ND"))</f>
        <v/>
      </c>
      <c r="AK55" s="49" t="str">
        <f>IF(FORM_COMP[[#This Row],[Room (06/05)]]="","",IFERROR(VLOOKUP(CONCATENATE(FORM_COMP[[#This Row],[Hotel]],".",FORM_COMP[[#This Row],[Room (06/05)]]),SET!$AK$2:$AL$18,2,FALSE),"ND"))</f>
        <v/>
      </c>
      <c r="AL55" s="49" t="str">
        <f>IF(FORM_COMP[[#This Row],[Room (07/05)]]="","",IFERROR(VLOOKUP(CONCATENATE(FORM_COMP[[#This Row],[Hotel]],".",FORM_COMP[[#This Row],[Room (07/05)]]),SET!$AK$2:$AL$18,2,FALSE),"ND"))</f>
        <v/>
      </c>
      <c r="AM55" s="49" t="str">
        <f>IF(FORM_COMP[[#This Row],[Room (08/05)]]="","",IFERROR(VLOOKUP(CONCATENATE(FORM_COMP[[#This Row],[Hotel]],".",FORM_COMP[[#This Row],[Room (08/05)]]),SET!$AK$2:$AL$18,2,FALSE),"ND"))</f>
        <v/>
      </c>
      <c r="AN55" s="41"/>
      <c r="AO55" s="41" t="str">
        <f>IF(FORM_COMP[[#This Row],[Arrival date]]="","",IF(AND(FORM_COMP[[#This Row],[Room (04/05)]]="",AC55="Yes"),"R","OK"))</f>
        <v/>
      </c>
      <c r="AP55" t="str">
        <f>IF(FORM_COMP[[#This Row],[Arrival date]]="","",IF(AND(FORM_COMP[[#This Row],[Room (05/05)]]="",AD55="Yes"),"R","OK"))</f>
        <v/>
      </c>
      <c r="AQ55" t="str">
        <f>IF(FORM_COMP[[#This Row],[Arrival date]]="","",IF(AND(FORM_COMP[[#This Row],[Room (06/05)]]="",AE55="Yes"),"R","OK"))</f>
        <v/>
      </c>
      <c r="AR55" t="str">
        <f>IF(FORM_COMP[[#This Row],[Arrival date]]="","",IF(AND(FORM_COMP[[#This Row],[Room (07/05)]]="",AF55="Yes"),"R","OK"))</f>
        <v/>
      </c>
      <c r="AS55" t="str">
        <f>IF(FORM_COMP[[#This Row],[Arrival date]]="","",IF(AND(FORM_COMP[[#This Row],[Room (08/05)]]="",AG55="Yes"),"R","OK"))</f>
        <v/>
      </c>
    </row>
    <row r="56" spans="2:45">
      <c r="B56" s="2" t="str">
        <f>IF(FORM_COMP[[#This Row],[Title]]="","",IF(OR(FORM_COMP[[#This Row],[Hotel]]=""),"O",IF(COUNTIF(AI56:AM56,"ND")&gt;0.5,"R",IF(COUNTIF(AO56:AS56,"R")=0,"G","R"))))</f>
        <v/>
      </c>
      <c r="C56" s="2">
        <v>44</v>
      </c>
      <c r="D56" s="14" t="str">
        <f>IF(FORM_GEN[[#This Row],[Title]]="","",FORM_GEN[[#This Row],[Title]])</f>
        <v/>
      </c>
      <c r="E56" s="14" t="str">
        <f>IF(FORM_GEN[[#This Row],[LAST NAME]]="","",FORM_GEN[[#This Row],[LAST NAME]])</f>
        <v/>
      </c>
      <c r="F56" s="14" t="str">
        <f>IF(FORM_GEN[[#This Row],[FIRST NAME]]="","",FORM_GEN[[#This Row],[FIRST NAME]])</f>
        <v/>
      </c>
      <c r="G56" s="15" t="str">
        <f>IF(FORM_GEN[[#This Row],[Arrival date]]="","",FORM_GEN[[#This Row],[Arrival date]])</f>
        <v/>
      </c>
      <c r="H56" s="15" t="str">
        <f>IF(FORM_GEN[[#This Row],[Departure date]]="","",FORM_GEN[[#This Row],[Departure date]])</f>
        <v/>
      </c>
      <c r="I56" s="12"/>
      <c r="J56" s="58"/>
      <c r="K56" s="57"/>
      <c r="L56" s="59"/>
      <c r="M56" s="17"/>
      <c r="N56" s="17"/>
      <c r="O56" s="17"/>
      <c r="P56" s="63"/>
      <c r="Q56" s="64"/>
      <c r="R56" s="65"/>
      <c r="S56" s="17"/>
      <c r="T56" s="17"/>
      <c r="U56" s="17"/>
      <c r="V56" s="63"/>
      <c r="W56" s="64"/>
      <c r="X56" s="64"/>
      <c r="Y56" s="12"/>
      <c r="Z56" s="12"/>
      <c r="AA56" s="12"/>
      <c r="AB56" s="16"/>
      <c r="AC56" s="49" t="str">
        <f>IF(FORM_COMP[[#This Row],[Arrival date]]="","",IF(AND(FORM_COMP[[#This Row],[Arrival date]]&lt;=DATE(2022,5,4),FORM_COMP[[#This Row],[Departure date]]&gt;DATE(2022,5,4)),"YES","NO"))</f>
        <v/>
      </c>
      <c r="AD56" s="49" t="str">
        <f>IF(FORM_COMP[[#This Row],[Arrival date]]="","",IF(AND(FORM_COMP[[#This Row],[Arrival date]]&lt;=DATE(2022,5,5),FORM_COMP[[#This Row],[Departure date]]&gt;DATE(2022,5,5)),"YES","NO"))</f>
        <v/>
      </c>
      <c r="AE56" s="49" t="str">
        <f>IF(FORM_COMP[[#This Row],[Arrival date]]="","",IF(AND(FORM_COMP[[#This Row],[Arrival date]]&lt;=DATE(2022,5,6),FORM_COMP[[#This Row],[Departure date]]&gt;DATE(2022,5,6)),"YES","NO"))</f>
        <v/>
      </c>
      <c r="AF56" s="49" t="str">
        <f>IF(FORM_COMP[[#This Row],[Arrival date]]="","",IF(AND(FORM_COMP[[#This Row],[Arrival date]]&lt;=DATE(2022,5,7),FORM_COMP[[#This Row],[Departure date]]&gt;DATE(2022,5,7)),"YES","NO"))</f>
        <v/>
      </c>
      <c r="AG56" s="49" t="str">
        <f>IF(FORM_COMP[[#This Row],[Arrival date]]="","",IF(AND(FORM_COMP[[#This Row],[Arrival date]]&lt;=DATE(2022,5,8),FORM_COMP[[#This Row],[Departure date]]&gt;DATE(2022,5,8)),"YES","NO"))</f>
        <v/>
      </c>
      <c r="AH56" s="49"/>
      <c r="AI56" s="49" t="str">
        <f>IF(FORM_COMP[[#This Row],[Room (04/05)]]="","",IFERROR(VLOOKUP(CONCATENATE(FORM_COMP[[#This Row],[Hotel]],".",FORM_COMP[[#This Row],[Room (04/05)]]),SET!$AK$2:$AL$18,2,FALSE),"ND"))</f>
        <v/>
      </c>
      <c r="AJ56" s="49" t="str">
        <f>IF(FORM_COMP[[#This Row],[Room (05/05)]]="","",IFERROR(VLOOKUP(CONCATENATE(FORM_COMP[[#This Row],[Hotel]],".",FORM_COMP[[#This Row],[Room (05/05)]]),SET!$AK$2:$AL$18,2,FALSE),"ND"))</f>
        <v/>
      </c>
      <c r="AK56" s="49" t="str">
        <f>IF(FORM_COMP[[#This Row],[Room (06/05)]]="","",IFERROR(VLOOKUP(CONCATENATE(FORM_COMP[[#This Row],[Hotel]],".",FORM_COMP[[#This Row],[Room (06/05)]]),SET!$AK$2:$AL$18,2,FALSE),"ND"))</f>
        <v/>
      </c>
      <c r="AL56" s="49" t="str">
        <f>IF(FORM_COMP[[#This Row],[Room (07/05)]]="","",IFERROR(VLOOKUP(CONCATENATE(FORM_COMP[[#This Row],[Hotel]],".",FORM_COMP[[#This Row],[Room (07/05)]]),SET!$AK$2:$AL$18,2,FALSE),"ND"))</f>
        <v/>
      </c>
      <c r="AM56" s="49" t="str">
        <f>IF(FORM_COMP[[#This Row],[Room (08/05)]]="","",IFERROR(VLOOKUP(CONCATENATE(FORM_COMP[[#This Row],[Hotel]],".",FORM_COMP[[#This Row],[Room (08/05)]]),SET!$AK$2:$AL$18,2,FALSE),"ND"))</f>
        <v/>
      </c>
      <c r="AN56" s="41"/>
      <c r="AO56" s="41" t="str">
        <f>IF(FORM_COMP[[#This Row],[Arrival date]]="","",IF(AND(FORM_COMP[[#This Row],[Room (04/05)]]="",AC56="Yes"),"R","OK"))</f>
        <v/>
      </c>
      <c r="AP56" t="str">
        <f>IF(FORM_COMP[[#This Row],[Arrival date]]="","",IF(AND(FORM_COMP[[#This Row],[Room (05/05)]]="",AD56="Yes"),"R","OK"))</f>
        <v/>
      </c>
      <c r="AQ56" t="str">
        <f>IF(FORM_COMP[[#This Row],[Arrival date]]="","",IF(AND(FORM_COMP[[#This Row],[Room (06/05)]]="",AE56="Yes"),"R","OK"))</f>
        <v/>
      </c>
      <c r="AR56" t="str">
        <f>IF(FORM_COMP[[#This Row],[Arrival date]]="","",IF(AND(FORM_COMP[[#This Row],[Room (07/05)]]="",AF56="Yes"),"R","OK"))</f>
        <v/>
      </c>
      <c r="AS56" t="str">
        <f>IF(FORM_COMP[[#This Row],[Arrival date]]="","",IF(AND(FORM_COMP[[#This Row],[Room (08/05)]]="",AG56="Yes"),"R","OK"))</f>
        <v/>
      </c>
    </row>
    <row r="57" spans="2:45">
      <c r="B57" s="2" t="str">
        <f>IF(FORM_COMP[[#This Row],[Title]]="","",IF(OR(FORM_COMP[[#This Row],[Hotel]]=""),"O",IF(COUNTIF(AI57:AM57,"ND")&gt;0.5,"R",IF(COUNTIF(AO57:AS57,"R")=0,"G","R"))))</f>
        <v/>
      </c>
      <c r="C57" s="2">
        <v>45</v>
      </c>
      <c r="D57" s="14" t="str">
        <f>IF(FORM_GEN[[#This Row],[Title]]="","",FORM_GEN[[#This Row],[Title]])</f>
        <v/>
      </c>
      <c r="E57" s="14" t="str">
        <f>IF(FORM_GEN[[#This Row],[LAST NAME]]="","",FORM_GEN[[#This Row],[LAST NAME]])</f>
        <v/>
      </c>
      <c r="F57" s="14" t="str">
        <f>IF(FORM_GEN[[#This Row],[FIRST NAME]]="","",FORM_GEN[[#This Row],[FIRST NAME]])</f>
        <v/>
      </c>
      <c r="G57" s="15" t="str">
        <f>IF(FORM_GEN[[#This Row],[Arrival date]]="","",FORM_GEN[[#This Row],[Arrival date]])</f>
        <v/>
      </c>
      <c r="H57" s="15" t="str">
        <f>IF(FORM_GEN[[#This Row],[Departure date]]="","",FORM_GEN[[#This Row],[Departure date]])</f>
        <v/>
      </c>
      <c r="I57" s="12"/>
      <c r="J57" s="58"/>
      <c r="K57" s="57"/>
      <c r="L57" s="59"/>
      <c r="M57" s="17"/>
      <c r="N57" s="17"/>
      <c r="O57" s="17"/>
      <c r="P57" s="63"/>
      <c r="Q57" s="64"/>
      <c r="R57" s="65"/>
      <c r="S57" s="17"/>
      <c r="T57" s="17"/>
      <c r="U57" s="17"/>
      <c r="V57" s="63"/>
      <c r="W57" s="64"/>
      <c r="X57" s="64"/>
      <c r="Y57" s="12"/>
      <c r="Z57" s="12"/>
      <c r="AA57" s="12"/>
      <c r="AB57" s="16"/>
      <c r="AC57" s="49" t="str">
        <f>IF(FORM_COMP[[#This Row],[Arrival date]]="","",IF(AND(FORM_COMP[[#This Row],[Arrival date]]&lt;=DATE(2022,5,4),FORM_COMP[[#This Row],[Departure date]]&gt;DATE(2022,5,4)),"YES","NO"))</f>
        <v/>
      </c>
      <c r="AD57" s="49" t="str">
        <f>IF(FORM_COMP[[#This Row],[Arrival date]]="","",IF(AND(FORM_COMP[[#This Row],[Arrival date]]&lt;=DATE(2022,5,5),FORM_COMP[[#This Row],[Departure date]]&gt;DATE(2022,5,5)),"YES","NO"))</f>
        <v/>
      </c>
      <c r="AE57" s="49" t="str">
        <f>IF(FORM_COMP[[#This Row],[Arrival date]]="","",IF(AND(FORM_COMP[[#This Row],[Arrival date]]&lt;=DATE(2022,5,6),FORM_COMP[[#This Row],[Departure date]]&gt;DATE(2022,5,6)),"YES","NO"))</f>
        <v/>
      </c>
      <c r="AF57" s="49" t="str">
        <f>IF(FORM_COMP[[#This Row],[Arrival date]]="","",IF(AND(FORM_COMP[[#This Row],[Arrival date]]&lt;=DATE(2022,5,7),FORM_COMP[[#This Row],[Departure date]]&gt;DATE(2022,5,7)),"YES","NO"))</f>
        <v/>
      </c>
      <c r="AG57" s="49" t="str">
        <f>IF(FORM_COMP[[#This Row],[Arrival date]]="","",IF(AND(FORM_COMP[[#This Row],[Arrival date]]&lt;=DATE(2022,5,8),FORM_COMP[[#This Row],[Departure date]]&gt;DATE(2022,5,8)),"YES","NO"))</f>
        <v/>
      </c>
      <c r="AH57" s="49"/>
      <c r="AI57" s="49" t="str">
        <f>IF(FORM_COMP[[#This Row],[Room (04/05)]]="","",IFERROR(VLOOKUP(CONCATENATE(FORM_COMP[[#This Row],[Hotel]],".",FORM_COMP[[#This Row],[Room (04/05)]]),SET!$AK$2:$AL$18,2,FALSE),"ND"))</f>
        <v/>
      </c>
      <c r="AJ57" s="49" t="str">
        <f>IF(FORM_COMP[[#This Row],[Room (05/05)]]="","",IFERROR(VLOOKUP(CONCATENATE(FORM_COMP[[#This Row],[Hotel]],".",FORM_COMP[[#This Row],[Room (05/05)]]),SET!$AK$2:$AL$18,2,FALSE),"ND"))</f>
        <v/>
      </c>
      <c r="AK57" s="49" t="str">
        <f>IF(FORM_COMP[[#This Row],[Room (06/05)]]="","",IFERROR(VLOOKUP(CONCATENATE(FORM_COMP[[#This Row],[Hotel]],".",FORM_COMP[[#This Row],[Room (06/05)]]),SET!$AK$2:$AL$18,2,FALSE),"ND"))</f>
        <v/>
      </c>
      <c r="AL57" s="49" t="str">
        <f>IF(FORM_COMP[[#This Row],[Room (07/05)]]="","",IFERROR(VLOOKUP(CONCATENATE(FORM_COMP[[#This Row],[Hotel]],".",FORM_COMP[[#This Row],[Room (07/05)]]),SET!$AK$2:$AL$18,2,FALSE),"ND"))</f>
        <v/>
      </c>
      <c r="AM57" s="49" t="str">
        <f>IF(FORM_COMP[[#This Row],[Room (08/05)]]="","",IFERROR(VLOOKUP(CONCATENATE(FORM_COMP[[#This Row],[Hotel]],".",FORM_COMP[[#This Row],[Room (08/05)]]),SET!$AK$2:$AL$18,2,FALSE),"ND"))</f>
        <v/>
      </c>
      <c r="AN57" s="41"/>
      <c r="AO57" s="41" t="str">
        <f>IF(FORM_COMP[[#This Row],[Arrival date]]="","",IF(AND(FORM_COMP[[#This Row],[Room (04/05)]]="",AC57="Yes"),"R","OK"))</f>
        <v/>
      </c>
      <c r="AP57" t="str">
        <f>IF(FORM_COMP[[#This Row],[Arrival date]]="","",IF(AND(FORM_COMP[[#This Row],[Room (05/05)]]="",AD57="Yes"),"R","OK"))</f>
        <v/>
      </c>
      <c r="AQ57" t="str">
        <f>IF(FORM_COMP[[#This Row],[Arrival date]]="","",IF(AND(FORM_COMP[[#This Row],[Room (06/05)]]="",AE57="Yes"),"R","OK"))</f>
        <v/>
      </c>
      <c r="AR57" t="str">
        <f>IF(FORM_COMP[[#This Row],[Arrival date]]="","",IF(AND(FORM_COMP[[#This Row],[Room (07/05)]]="",AF57="Yes"),"R","OK"))</f>
        <v/>
      </c>
      <c r="AS57" t="str">
        <f>IF(FORM_COMP[[#This Row],[Arrival date]]="","",IF(AND(FORM_COMP[[#This Row],[Room (08/05)]]="",AG57="Yes"),"R","OK"))</f>
        <v/>
      </c>
    </row>
    <row r="58" spans="2:45">
      <c r="B58" s="2" t="str">
        <f>IF(FORM_COMP[[#This Row],[Title]]="","",IF(OR(FORM_COMP[[#This Row],[Hotel]]=""),"O",IF(COUNTIF(AI58:AM58,"ND")&gt;0.5,"R",IF(COUNTIF(AO58:AS58,"R")=0,"G","R"))))</f>
        <v/>
      </c>
      <c r="C58" s="2">
        <v>46</v>
      </c>
      <c r="D58" s="14" t="str">
        <f>IF(FORM_GEN[[#This Row],[Title]]="","",FORM_GEN[[#This Row],[Title]])</f>
        <v/>
      </c>
      <c r="E58" s="14" t="str">
        <f>IF(FORM_GEN[[#This Row],[LAST NAME]]="","",FORM_GEN[[#This Row],[LAST NAME]])</f>
        <v/>
      </c>
      <c r="F58" s="14" t="str">
        <f>IF(FORM_GEN[[#This Row],[FIRST NAME]]="","",FORM_GEN[[#This Row],[FIRST NAME]])</f>
        <v/>
      </c>
      <c r="G58" s="15" t="str">
        <f>IF(FORM_GEN[[#This Row],[Arrival date]]="","",FORM_GEN[[#This Row],[Arrival date]])</f>
        <v/>
      </c>
      <c r="H58" s="15" t="str">
        <f>IF(FORM_GEN[[#This Row],[Departure date]]="","",FORM_GEN[[#This Row],[Departure date]])</f>
        <v/>
      </c>
      <c r="I58" s="12"/>
      <c r="J58" s="58"/>
      <c r="K58" s="57"/>
      <c r="L58" s="59"/>
      <c r="M58" s="17"/>
      <c r="N58" s="17"/>
      <c r="O58" s="17"/>
      <c r="P58" s="63"/>
      <c r="Q58" s="64"/>
      <c r="R58" s="65"/>
      <c r="S58" s="17"/>
      <c r="T58" s="17"/>
      <c r="U58" s="17"/>
      <c r="V58" s="63"/>
      <c r="W58" s="64"/>
      <c r="X58" s="64"/>
      <c r="Y58" s="12"/>
      <c r="Z58" s="12"/>
      <c r="AA58" s="12"/>
      <c r="AB58" s="16"/>
      <c r="AC58" s="49" t="str">
        <f>IF(FORM_COMP[[#This Row],[Arrival date]]="","",IF(AND(FORM_COMP[[#This Row],[Arrival date]]&lt;=DATE(2022,5,4),FORM_COMP[[#This Row],[Departure date]]&gt;DATE(2022,5,4)),"YES","NO"))</f>
        <v/>
      </c>
      <c r="AD58" s="49" t="str">
        <f>IF(FORM_COMP[[#This Row],[Arrival date]]="","",IF(AND(FORM_COMP[[#This Row],[Arrival date]]&lt;=DATE(2022,5,5),FORM_COMP[[#This Row],[Departure date]]&gt;DATE(2022,5,5)),"YES","NO"))</f>
        <v/>
      </c>
      <c r="AE58" s="49" t="str">
        <f>IF(FORM_COMP[[#This Row],[Arrival date]]="","",IF(AND(FORM_COMP[[#This Row],[Arrival date]]&lt;=DATE(2022,5,6),FORM_COMP[[#This Row],[Departure date]]&gt;DATE(2022,5,6)),"YES","NO"))</f>
        <v/>
      </c>
      <c r="AF58" s="49" t="str">
        <f>IF(FORM_COMP[[#This Row],[Arrival date]]="","",IF(AND(FORM_COMP[[#This Row],[Arrival date]]&lt;=DATE(2022,5,7),FORM_COMP[[#This Row],[Departure date]]&gt;DATE(2022,5,7)),"YES","NO"))</f>
        <v/>
      </c>
      <c r="AG58" s="49" t="str">
        <f>IF(FORM_COMP[[#This Row],[Arrival date]]="","",IF(AND(FORM_COMP[[#This Row],[Arrival date]]&lt;=DATE(2022,5,8),FORM_COMP[[#This Row],[Departure date]]&gt;DATE(2022,5,8)),"YES","NO"))</f>
        <v/>
      </c>
      <c r="AH58" s="49"/>
      <c r="AI58" s="49" t="str">
        <f>IF(FORM_COMP[[#This Row],[Room (04/05)]]="","",IFERROR(VLOOKUP(CONCATENATE(FORM_COMP[[#This Row],[Hotel]],".",FORM_COMP[[#This Row],[Room (04/05)]]),SET!$AK$2:$AL$18,2,FALSE),"ND"))</f>
        <v/>
      </c>
      <c r="AJ58" s="49" t="str">
        <f>IF(FORM_COMP[[#This Row],[Room (05/05)]]="","",IFERROR(VLOOKUP(CONCATENATE(FORM_COMP[[#This Row],[Hotel]],".",FORM_COMP[[#This Row],[Room (05/05)]]),SET!$AK$2:$AL$18,2,FALSE),"ND"))</f>
        <v/>
      </c>
      <c r="AK58" s="49" t="str">
        <f>IF(FORM_COMP[[#This Row],[Room (06/05)]]="","",IFERROR(VLOOKUP(CONCATENATE(FORM_COMP[[#This Row],[Hotel]],".",FORM_COMP[[#This Row],[Room (06/05)]]),SET!$AK$2:$AL$18,2,FALSE),"ND"))</f>
        <v/>
      </c>
      <c r="AL58" s="49" t="str">
        <f>IF(FORM_COMP[[#This Row],[Room (07/05)]]="","",IFERROR(VLOOKUP(CONCATENATE(FORM_COMP[[#This Row],[Hotel]],".",FORM_COMP[[#This Row],[Room (07/05)]]),SET!$AK$2:$AL$18,2,FALSE),"ND"))</f>
        <v/>
      </c>
      <c r="AM58" s="49" t="str">
        <f>IF(FORM_COMP[[#This Row],[Room (08/05)]]="","",IFERROR(VLOOKUP(CONCATENATE(FORM_COMP[[#This Row],[Hotel]],".",FORM_COMP[[#This Row],[Room (08/05)]]),SET!$AK$2:$AL$18,2,FALSE),"ND"))</f>
        <v/>
      </c>
      <c r="AN58" s="41"/>
      <c r="AO58" s="41" t="str">
        <f>IF(FORM_COMP[[#This Row],[Arrival date]]="","",IF(AND(FORM_COMP[[#This Row],[Room (04/05)]]="",AC58="Yes"),"R","OK"))</f>
        <v/>
      </c>
      <c r="AP58" t="str">
        <f>IF(FORM_COMP[[#This Row],[Arrival date]]="","",IF(AND(FORM_COMP[[#This Row],[Room (05/05)]]="",AD58="Yes"),"R","OK"))</f>
        <v/>
      </c>
      <c r="AQ58" t="str">
        <f>IF(FORM_COMP[[#This Row],[Arrival date]]="","",IF(AND(FORM_COMP[[#This Row],[Room (06/05)]]="",AE58="Yes"),"R","OK"))</f>
        <v/>
      </c>
      <c r="AR58" t="str">
        <f>IF(FORM_COMP[[#This Row],[Arrival date]]="","",IF(AND(FORM_COMP[[#This Row],[Room (07/05)]]="",AF58="Yes"),"R","OK"))</f>
        <v/>
      </c>
      <c r="AS58" t="str">
        <f>IF(FORM_COMP[[#This Row],[Arrival date]]="","",IF(AND(FORM_COMP[[#This Row],[Room (08/05)]]="",AG58="Yes"),"R","OK"))</f>
        <v/>
      </c>
    </row>
    <row r="59" spans="2:45">
      <c r="B59" s="2" t="str">
        <f>IF(FORM_COMP[[#This Row],[Title]]="","",IF(OR(FORM_COMP[[#This Row],[Hotel]]=""),"O",IF(COUNTIF(AI59:AM59,"ND")&gt;0.5,"R",IF(COUNTIF(AO59:AS59,"R")=0,"G","R"))))</f>
        <v/>
      </c>
      <c r="C59" s="2">
        <v>47</v>
      </c>
      <c r="D59" s="14" t="str">
        <f>IF(FORM_GEN[[#This Row],[Title]]="","",FORM_GEN[[#This Row],[Title]])</f>
        <v/>
      </c>
      <c r="E59" s="14" t="str">
        <f>IF(FORM_GEN[[#This Row],[LAST NAME]]="","",FORM_GEN[[#This Row],[LAST NAME]])</f>
        <v/>
      </c>
      <c r="F59" s="14" t="str">
        <f>IF(FORM_GEN[[#This Row],[FIRST NAME]]="","",FORM_GEN[[#This Row],[FIRST NAME]])</f>
        <v/>
      </c>
      <c r="G59" s="15" t="str">
        <f>IF(FORM_GEN[[#This Row],[Arrival date]]="","",FORM_GEN[[#This Row],[Arrival date]])</f>
        <v/>
      </c>
      <c r="H59" s="15" t="str">
        <f>IF(FORM_GEN[[#This Row],[Departure date]]="","",FORM_GEN[[#This Row],[Departure date]])</f>
        <v/>
      </c>
      <c r="I59" s="12"/>
      <c r="J59" s="58"/>
      <c r="K59" s="57"/>
      <c r="L59" s="59"/>
      <c r="M59" s="17"/>
      <c r="N59" s="17"/>
      <c r="O59" s="17"/>
      <c r="P59" s="63"/>
      <c r="Q59" s="64"/>
      <c r="R59" s="65"/>
      <c r="S59" s="17"/>
      <c r="T59" s="17"/>
      <c r="U59" s="17"/>
      <c r="V59" s="63"/>
      <c r="W59" s="64"/>
      <c r="X59" s="64"/>
      <c r="Y59" s="12"/>
      <c r="Z59" s="12"/>
      <c r="AA59" s="12"/>
      <c r="AB59" s="16"/>
      <c r="AC59" s="49" t="str">
        <f>IF(FORM_COMP[[#This Row],[Arrival date]]="","",IF(AND(FORM_COMP[[#This Row],[Arrival date]]&lt;=DATE(2022,5,4),FORM_COMP[[#This Row],[Departure date]]&gt;DATE(2022,5,4)),"YES","NO"))</f>
        <v/>
      </c>
      <c r="AD59" s="49" t="str">
        <f>IF(FORM_COMP[[#This Row],[Arrival date]]="","",IF(AND(FORM_COMP[[#This Row],[Arrival date]]&lt;=DATE(2022,5,5),FORM_COMP[[#This Row],[Departure date]]&gt;DATE(2022,5,5)),"YES","NO"))</f>
        <v/>
      </c>
      <c r="AE59" s="49" t="str">
        <f>IF(FORM_COMP[[#This Row],[Arrival date]]="","",IF(AND(FORM_COMP[[#This Row],[Arrival date]]&lt;=DATE(2022,5,6),FORM_COMP[[#This Row],[Departure date]]&gt;DATE(2022,5,6)),"YES","NO"))</f>
        <v/>
      </c>
      <c r="AF59" s="49" t="str">
        <f>IF(FORM_COMP[[#This Row],[Arrival date]]="","",IF(AND(FORM_COMP[[#This Row],[Arrival date]]&lt;=DATE(2022,5,7),FORM_COMP[[#This Row],[Departure date]]&gt;DATE(2022,5,7)),"YES","NO"))</f>
        <v/>
      </c>
      <c r="AG59" s="49" t="str">
        <f>IF(FORM_COMP[[#This Row],[Arrival date]]="","",IF(AND(FORM_COMP[[#This Row],[Arrival date]]&lt;=DATE(2022,5,8),FORM_COMP[[#This Row],[Departure date]]&gt;DATE(2022,5,8)),"YES","NO"))</f>
        <v/>
      </c>
      <c r="AH59" s="49"/>
      <c r="AI59" s="49" t="str">
        <f>IF(FORM_COMP[[#This Row],[Room (04/05)]]="","",IFERROR(VLOOKUP(CONCATENATE(FORM_COMP[[#This Row],[Hotel]],".",FORM_COMP[[#This Row],[Room (04/05)]]),SET!$AK$2:$AL$18,2,FALSE),"ND"))</f>
        <v/>
      </c>
      <c r="AJ59" s="49" t="str">
        <f>IF(FORM_COMP[[#This Row],[Room (05/05)]]="","",IFERROR(VLOOKUP(CONCATENATE(FORM_COMP[[#This Row],[Hotel]],".",FORM_COMP[[#This Row],[Room (05/05)]]),SET!$AK$2:$AL$18,2,FALSE),"ND"))</f>
        <v/>
      </c>
      <c r="AK59" s="49" t="str">
        <f>IF(FORM_COMP[[#This Row],[Room (06/05)]]="","",IFERROR(VLOOKUP(CONCATENATE(FORM_COMP[[#This Row],[Hotel]],".",FORM_COMP[[#This Row],[Room (06/05)]]),SET!$AK$2:$AL$18,2,FALSE),"ND"))</f>
        <v/>
      </c>
      <c r="AL59" s="49" t="str">
        <f>IF(FORM_COMP[[#This Row],[Room (07/05)]]="","",IFERROR(VLOOKUP(CONCATENATE(FORM_COMP[[#This Row],[Hotel]],".",FORM_COMP[[#This Row],[Room (07/05)]]),SET!$AK$2:$AL$18,2,FALSE),"ND"))</f>
        <v/>
      </c>
      <c r="AM59" s="49" t="str">
        <f>IF(FORM_COMP[[#This Row],[Room (08/05)]]="","",IFERROR(VLOOKUP(CONCATENATE(FORM_COMP[[#This Row],[Hotel]],".",FORM_COMP[[#This Row],[Room (08/05)]]),SET!$AK$2:$AL$18,2,FALSE),"ND"))</f>
        <v/>
      </c>
      <c r="AN59" s="41"/>
      <c r="AO59" s="41" t="str">
        <f>IF(FORM_COMP[[#This Row],[Arrival date]]="","",IF(AND(FORM_COMP[[#This Row],[Room (04/05)]]="",AC59="Yes"),"R","OK"))</f>
        <v/>
      </c>
      <c r="AP59" t="str">
        <f>IF(FORM_COMP[[#This Row],[Arrival date]]="","",IF(AND(FORM_COMP[[#This Row],[Room (05/05)]]="",AD59="Yes"),"R","OK"))</f>
        <v/>
      </c>
      <c r="AQ59" t="str">
        <f>IF(FORM_COMP[[#This Row],[Arrival date]]="","",IF(AND(FORM_COMP[[#This Row],[Room (06/05)]]="",AE59="Yes"),"R","OK"))</f>
        <v/>
      </c>
      <c r="AR59" t="str">
        <f>IF(FORM_COMP[[#This Row],[Arrival date]]="","",IF(AND(FORM_COMP[[#This Row],[Room (07/05)]]="",AF59="Yes"),"R","OK"))</f>
        <v/>
      </c>
      <c r="AS59" t="str">
        <f>IF(FORM_COMP[[#This Row],[Arrival date]]="","",IF(AND(FORM_COMP[[#This Row],[Room (08/05)]]="",AG59="Yes"),"R","OK"))</f>
        <v/>
      </c>
    </row>
    <row r="60" spans="2:45">
      <c r="B60" s="2" t="str">
        <f>IF(FORM_COMP[[#This Row],[Title]]="","",IF(OR(FORM_COMP[[#This Row],[Hotel]]=""),"O",IF(COUNTIF(AI60:AM60,"ND")&gt;0.5,"R",IF(COUNTIF(AO60:AS60,"R")=0,"G","R"))))</f>
        <v/>
      </c>
      <c r="C60" s="2">
        <v>48</v>
      </c>
      <c r="D60" s="14" t="str">
        <f>IF(FORM_GEN[[#This Row],[Title]]="","",FORM_GEN[[#This Row],[Title]])</f>
        <v/>
      </c>
      <c r="E60" s="14" t="str">
        <f>IF(FORM_GEN[[#This Row],[LAST NAME]]="","",FORM_GEN[[#This Row],[LAST NAME]])</f>
        <v/>
      </c>
      <c r="F60" s="14" t="str">
        <f>IF(FORM_GEN[[#This Row],[FIRST NAME]]="","",FORM_GEN[[#This Row],[FIRST NAME]])</f>
        <v/>
      </c>
      <c r="G60" s="15" t="str">
        <f>IF(FORM_GEN[[#This Row],[Arrival date]]="","",FORM_GEN[[#This Row],[Arrival date]])</f>
        <v/>
      </c>
      <c r="H60" s="15" t="str">
        <f>IF(FORM_GEN[[#This Row],[Departure date]]="","",FORM_GEN[[#This Row],[Departure date]])</f>
        <v/>
      </c>
      <c r="I60" s="12"/>
      <c r="J60" s="58"/>
      <c r="K60" s="57"/>
      <c r="L60" s="59"/>
      <c r="M60" s="17"/>
      <c r="N60" s="17"/>
      <c r="O60" s="17"/>
      <c r="P60" s="63"/>
      <c r="Q60" s="64"/>
      <c r="R60" s="65"/>
      <c r="S60" s="17"/>
      <c r="T60" s="17"/>
      <c r="U60" s="17"/>
      <c r="V60" s="63"/>
      <c r="W60" s="64"/>
      <c r="X60" s="64"/>
      <c r="Y60" s="12"/>
      <c r="Z60" s="12"/>
      <c r="AA60" s="12"/>
      <c r="AB60" s="16"/>
      <c r="AC60" s="49" t="str">
        <f>IF(FORM_COMP[[#This Row],[Arrival date]]="","",IF(AND(FORM_COMP[[#This Row],[Arrival date]]&lt;=DATE(2022,5,4),FORM_COMP[[#This Row],[Departure date]]&gt;DATE(2022,5,4)),"YES","NO"))</f>
        <v/>
      </c>
      <c r="AD60" s="49" t="str">
        <f>IF(FORM_COMP[[#This Row],[Arrival date]]="","",IF(AND(FORM_COMP[[#This Row],[Arrival date]]&lt;=DATE(2022,5,5),FORM_COMP[[#This Row],[Departure date]]&gt;DATE(2022,5,5)),"YES","NO"))</f>
        <v/>
      </c>
      <c r="AE60" s="49" t="str">
        <f>IF(FORM_COMP[[#This Row],[Arrival date]]="","",IF(AND(FORM_COMP[[#This Row],[Arrival date]]&lt;=DATE(2022,5,6),FORM_COMP[[#This Row],[Departure date]]&gt;DATE(2022,5,6)),"YES","NO"))</f>
        <v/>
      </c>
      <c r="AF60" s="49" t="str">
        <f>IF(FORM_COMP[[#This Row],[Arrival date]]="","",IF(AND(FORM_COMP[[#This Row],[Arrival date]]&lt;=DATE(2022,5,7),FORM_COMP[[#This Row],[Departure date]]&gt;DATE(2022,5,7)),"YES","NO"))</f>
        <v/>
      </c>
      <c r="AG60" s="49" t="str">
        <f>IF(FORM_COMP[[#This Row],[Arrival date]]="","",IF(AND(FORM_COMP[[#This Row],[Arrival date]]&lt;=DATE(2022,5,8),FORM_COMP[[#This Row],[Departure date]]&gt;DATE(2022,5,8)),"YES","NO"))</f>
        <v/>
      </c>
      <c r="AH60" s="49"/>
      <c r="AI60" s="49" t="str">
        <f>IF(FORM_COMP[[#This Row],[Room (04/05)]]="","",IFERROR(VLOOKUP(CONCATENATE(FORM_COMP[[#This Row],[Hotel]],".",FORM_COMP[[#This Row],[Room (04/05)]]),SET!$AK$2:$AL$18,2,FALSE),"ND"))</f>
        <v/>
      </c>
      <c r="AJ60" s="49" t="str">
        <f>IF(FORM_COMP[[#This Row],[Room (05/05)]]="","",IFERROR(VLOOKUP(CONCATENATE(FORM_COMP[[#This Row],[Hotel]],".",FORM_COMP[[#This Row],[Room (05/05)]]),SET!$AK$2:$AL$18,2,FALSE),"ND"))</f>
        <v/>
      </c>
      <c r="AK60" s="49" t="str">
        <f>IF(FORM_COMP[[#This Row],[Room (06/05)]]="","",IFERROR(VLOOKUP(CONCATENATE(FORM_COMP[[#This Row],[Hotel]],".",FORM_COMP[[#This Row],[Room (06/05)]]),SET!$AK$2:$AL$18,2,FALSE),"ND"))</f>
        <v/>
      </c>
      <c r="AL60" s="49" t="str">
        <f>IF(FORM_COMP[[#This Row],[Room (07/05)]]="","",IFERROR(VLOOKUP(CONCATENATE(FORM_COMP[[#This Row],[Hotel]],".",FORM_COMP[[#This Row],[Room (07/05)]]),SET!$AK$2:$AL$18,2,FALSE),"ND"))</f>
        <v/>
      </c>
      <c r="AM60" s="49" t="str">
        <f>IF(FORM_COMP[[#This Row],[Room (08/05)]]="","",IFERROR(VLOOKUP(CONCATENATE(FORM_COMP[[#This Row],[Hotel]],".",FORM_COMP[[#This Row],[Room (08/05)]]),SET!$AK$2:$AL$18,2,FALSE),"ND"))</f>
        <v/>
      </c>
      <c r="AN60" s="41"/>
      <c r="AO60" s="41" t="str">
        <f>IF(FORM_COMP[[#This Row],[Arrival date]]="","",IF(AND(FORM_COMP[[#This Row],[Room (04/05)]]="",AC60="Yes"),"R","OK"))</f>
        <v/>
      </c>
      <c r="AP60" t="str">
        <f>IF(FORM_COMP[[#This Row],[Arrival date]]="","",IF(AND(FORM_COMP[[#This Row],[Room (05/05)]]="",AD60="Yes"),"R","OK"))</f>
        <v/>
      </c>
      <c r="AQ60" t="str">
        <f>IF(FORM_COMP[[#This Row],[Arrival date]]="","",IF(AND(FORM_COMP[[#This Row],[Room (06/05)]]="",AE60="Yes"),"R","OK"))</f>
        <v/>
      </c>
      <c r="AR60" t="str">
        <f>IF(FORM_COMP[[#This Row],[Arrival date]]="","",IF(AND(FORM_COMP[[#This Row],[Room (07/05)]]="",AF60="Yes"),"R","OK"))</f>
        <v/>
      </c>
      <c r="AS60" t="str">
        <f>IF(FORM_COMP[[#This Row],[Arrival date]]="","",IF(AND(FORM_COMP[[#This Row],[Room (08/05)]]="",AG60="Yes"),"R","OK"))</f>
        <v/>
      </c>
    </row>
    <row r="61" spans="2:45">
      <c r="B61" s="2" t="str">
        <f>IF(FORM_COMP[[#This Row],[Title]]="","",IF(OR(FORM_COMP[[#This Row],[Hotel]]=""),"O",IF(COUNTIF(AI61:AM61,"ND")&gt;0.5,"R",IF(COUNTIF(AO61:AS61,"R")=0,"G","R"))))</f>
        <v/>
      </c>
      <c r="C61" s="2">
        <v>49</v>
      </c>
      <c r="D61" s="14" t="str">
        <f>IF(FORM_GEN[[#This Row],[Title]]="","",FORM_GEN[[#This Row],[Title]])</f>
        <v/>
      </c>
      <c r="E61" s="14" t="str">
        <f>IF(FORM_GEN[[#This Row],[LAST NAME]]="","",FORM_GEN[[#This Row],[LAST NAME]])</f>
        <v/>
      </c>
      <c r="F61" s="14" t="str">
        <f>IF(FORM_GEN[[#This Row],[FIRST NAME]]="","",FORM_GEN[[#This Row],[FIRST NAME]])</f>
        <v/>
      </c>
      <c r="G61" s="15" t="str">
        <f>IF(FORM_GEN[[#This Row],[Arrival date]]="","",FORM_GEN[[#This Row],[Arrival date]])</f>
        <v/>
      </c>
      <c r="H61" s="15" t="str">
        <f>IF(FORM_GEN[[#This Row],[Departure date]]="","",FORM_GEN[[#This Row],[Departure date]])</f>
        <v/>
      </c>
      <c r="I61" s="12"/>
      <c r="J61" s="58"/>
      <c r="K61" s="57"/>
      <c r="L61" s="59"/>
      <c r="M61" s="17"/>
      <c r="N61" s="17"/>
      <c r="O61" s="17"/>
      <c r="P61" s="63"/>
      <c r="Q61" s="64"/>
      <c r="R61" s="65"/>
      <c r="S61" s="17"/>
      <c r="T61" s="17"/>
      <c r="U61" s="17"/>
      <c r="V61" s="63"/>
      <c r="W61" s="64"/>
      <c r="X61" s="64"/>
      <c r="Y61" s="12"/>
      <c r="Z61" s="12"/>
      <c r="AA61" s="12"/>
      <c r="AB61" s="16"/>
      <c r="AC61" s="49" t="str">
        <f>IF(FORM_COMP[[#This Row],[Arrival date]]="","",IF(AND(FORM_COMP[[#This Row],[Arrival date]]&lt;=DATE(2022,5,4),FORM_COMP[[#This Row],[Departure date]]&gt;DATE(2022,5,4)),"YES","NO"))</f>
        <v/>
      </c>
      <c r="AD61" s="49" t="str">
        <f>IF(FORM_COMP[[#This Row],[Arrival date]]="","",IF(AND(FORM_COMP[[#This Row],[Arrival date]]&lt;=DATE(2022,5,5),FORM_COMP[[#This Row],[Departure date]]&gt;DATE(2022,5,5)),"YES","NO"))</f>
        <v/>
      </c>
      <c r="AE61" s="49" t="str">
        <f>IF(FORM_COMP[[#This Row],[Arrival date]]="","",IF(AND(FORM_COMP[[#This Row],[Arrival date]]&lt;=DATE(2022,5,6),FORM_COMP[[#This Row],[Departure date]]&gt;DATE(2022,5,6)),"YES","NO"))</f>
        <v/>
      </c>
      <c r="AF61" s="49" t="str">
        <f>IF(FORM_COMP[[#This Row],[Arrival date]]="","",IF(AND(FORM_COMP[[#This Row],[Arrival date]]&lt;=DATE(2022,5,7),FORM_COMP[[#This Row],[Departure date]]&gt;DATE(2022,5,7)),"YES","NO"))</f>
        <v/>
      </c>
      <c r="AG61" s="49" t="str">
        <f>IF(FORM_COMP[[#This Row],[Arrival date]]="","",IF(AND(FORM_COMP[[#This Row],[Arrival date]]&lt;=DATE(2022,5,8),FORM_COMP[[#This Row],[Departure date]]&gt;DATE(2022,5,8)),"YES","NO"))</f>
        <v/>
      </c>
      <c r="AH61" s="49"/>
      <c r="AI61" s="49" t="str">
        <f>IF(FORM_COMP[[#This Row],[Room (04/05)]]="","",IFERROR(VLOOKUP(CONCATENATE(FORM_COMP[[#This Row],[Hotel]],".",FORM_COMP[[#This Row],[Room (04/05)]]),SET!$AK$2:$AL$18,2,FALSE),"ND"))</f>
        <v/>
      </c>
      <c r="AJ61" s="49" t="str">
        <f>IF(FORM_COMP[[#This Row],[Room (05/05)]]="","",IFERROR(VLOOKUP(CONCATENATE(FORM_COMP[[#This Row],[Hotel]],".",FORM_COMP[[#This Row],[Room (05/05)]]),SET!$AK$2:$AL$18,2,FALSE),"ND"))</f>
        <v/>
      </c>
      <c r="AK61" s="49" t="str">
        <f>IF(FORM_COMP[[#This Row],[Room (06/05)]]="","",IFERROR(VLOOKUP(CONCATENATE(FORM_COMP[[#This Row],[Hotel]],".",FORM_COMP[[#This Row],[Room (06/05)]]),SET!$AK$2:$AL$18,2,FALSE),"ND"))</f>
        <v/>
      </c>
      <c r="AL61" s="49" t="str">
        <f>IF(FORM_COMP[[#This Row],[Room (07/05)]]="","",IFERROR(VLOOKUP(CONCATENATE(FORM_COMP[[#This Row],[Hotel]],".",FORM_COMP[[#This Row],[Room (07/05)]]),SET!$AK$2:$AL$18,2,FALSE),"ND"))</f>
        <v/>
      </c>
      <c r="AM61" s="49" t="str">
        <f>IF(FORM_COMP[[#This Row],[Room (08/05)]]="","",IFERROR(VLOOKUP(CONCATENATE(FORM_COMP[[#This Row],[Hotel]],".",FORM_COMP[[#This Row],[Room (08/05)]]),SET!$AK$2:$AL$18,2,FALSE),"ND"))</f>
        <v/>
      </c>
      <c r="AN61" s="41"/>
      <c r="AO61" s="41" t="str">
        <f>IF(FORM_COMP[[#This Row],[Arrival date]]="","",IF(AND(FORM_COMP[[#This Row],[Room (04/05)]]="",AC61="Yes"),"R","OK"))</f>
        <v/>
      </c>
      <c r="AP61" t="str">
        <f>IF(FORM_COMP[[#This Row],[Arrival date]]="","",IF(AND(FORM_COMP[[#This Row],[Room (05/05)]]="",AD61="Yes"),"R","OK"))</f>
        <v/>
      </c>
      <c r="AQ61" t="str">
        <f>IF(FORM_COMP[[#This Row],[Arrival date]]="","",IF(AND(FORM_COMP[[#This Row],[Room (06/05)]]="",AE61="Yes"),"R","OK"))</f>
        <v/>
      </c>
      <c r="AR61" t="str">
        <f>IF(FORM_COMP[[#This Row],[Arrival date]]="","",IF(AND(FORM_COMP[[#This Row],[Room (07/05)]]="",AF61="Yes"),"R","OK"))</f>
        <v/>
      </c>
      <c r="AS61" t="str">
        <f>IF(FORM_COMP[[#This Row],[Arrival date]]="","",IF(AND(FORM_COMP[[#This Row],[Room (08/05)]]="",AG61="Yes"),"R","OK"))</f>
        <v/>
      </c>
    </row>
    <row r="62" spans="2:45">
      <c r="B62" s="2" t="str">
        <f>IF(FORM_COMP[[#This Row],[Title]]="","",IF(OR(FORM_COMP[[#This Row],[Hotel]]=""),"O",IF(COUNTIF(AI62:AM62,"ND")&gt;0.5,"R",IF(COUNTIF(AO62:AS62,"R")=0,"G","R"))))</f>
        <v/>
      </c>
      <c r="C62" s="2">
        <v>50</v>
      </c>
      <c r="D62" s="14" t="str">
        <f>IF(FORM_GEN[[#This Row],[Title]]="","",FORM_GEN[[#This Row],[Title]])</f>
        <v/>
      </c>
      <c r="E62" s="14" t="str">
        <f>IF(FORM_GEN[[#This Row],[LAST NAME]]="","",FORM_GEN[[#This Row],[LAST NAME]])</f>
        <v/>
      </c>
      <c r="F62" s="14" t="str">
        <f>IF(FORM_GEN[[#This Row],[FIRST NAME]]="","",FORM_GEN[[#This Row],[FIRST NAME]])</f>
        <v/>
      </c>
      <c r="G62" s="15" t="str">
        <f>IF(FORM_GEN[[#This Row],[Arrival date]]="","",FORM_GEN[[#This Row],[Arrival date]])</f>
        <v/>
      </c>
      <c r="H62" s="15" t="str">
        <f>IF(FORM_GEN[[#This Row],[Departure date]]="","",FORM_GEN[[#This Row],[Departure date]])</f>
        <v/>
      </c>
      <c r="I62" s="12"/>
      <c r="J62" s="58"/>
      <c r="K62" s="57"/>
      <c r="L62" s="59"/>
      <c r="M62" s="17"/>
      <c r="N62" s="17"/>
      <c r="O62" s="17"/>
      <c r="P62" s="63"/>
      <c r="Q62" s="64"/>
      <c r="R62" s="65"/>
      <c r="S62" s="17"/>
      <c r="T62" s="17"/>
      <c r="U62" s="17"/>
      <c r="V62" s="63"/>
      <c r="W62" s="64"/>
      <c r="X62" s="64"/>
      <c r="Y62" s="12"/>
      <c r="Z62" s="12"/>
      <c r="AA62" s="12"/>
      <c r="AB62" s="16"/>
      <c r="AC62" s="49" t="str">
        <f>IF(FORM_COMP[[#This Row],[Arrival date]]="","",IF(AND(FORM_COMP[[#This Row],[Arrival date]]&lt;=DATE(2022,5,4),FORM_COMP[[#This Row],[Departure date]]&gt;DATE(2022,5,4)),"YES","NO"))</f>
        <v/>
      </c>
      <c r="AD62" s="49" t="str">
        <f>IF(FORM_COMP[[#This Row],[Arrival date]]="","",IF(AND(FORM_COMP[[#This Row],[Arrival date]]&lt;=DATE(2022,5,5),FORM_COMP[[#This Row],[Departure date]]&gt;DATE(2022,5,5)),"YES","NO"))</f>
        <v/>
      </c>
      <c r="AE62" s="49" t="str">
        <f>IF(FORM_COMP[[#This Row],[Arrival date]]="","",IF(AND(FORM_COMP[[#This Row],[Arrival date]]&lt;=DATE(2022,5,6),FORM_COMP[[#This Row],[Departure date]]&gt;DATE(2022,5,6)),"YES","NO"))</f>
        <v/>
      </c>
      <c r="AF62" s="49" t="str">
        <f>IF(FORM_COMP[[#This Row],[Arrival date]]="","",IF(AND(FORM_COMP[[#This Row],[Arrival date]]&lt;=DATE(2022,5,7),FORM_COMP[[#This Row],[Departure date]]&gt;DATE(2022,5,7)),"YES","NO"))</f>
        <v/>
      </c>
      <c r="AG62" s="49" t="str">
        <f>IF(FORM_COMP[[#This Row],[Arrival date]]="","",IF(AND(FORM_COMP[[#This Row],[Arrival date]]&lt;=DATE(2022,5,8),FORM_COMP[[#This Row],[Departure date]]&gt;DATE(2022,5,8)),"YES","NO"))</f>
        <v/>
      </c>
      <c r="AH62" s="49"/>
      <c r="AI62" s="49" t="str">
        <f>IF(FORM_COMP[[#This Row],[Room (04/05)]]="","",IFERROR(VLOOKUP(CONCATENATE(FORM_COMP[[#This Row],[Hotel]],".",FORM_COMP[[#This Row],[Room (04/05)]]),SET!$AK$2:$AL$18,2,FALSE),"ND"))</f>
        <v/>
      </c>
      <c r="AJ62" s="49" t="str">
        <f>IF(FORM_COMP[[#This Row],[Room (05/05)]]="","",IFERROR(VLOOKUP(CONCATENATE(FORM_COMP[[#This Row],[Hotel]],".",FORM_COMP[[#This Row],[Room (05/05)]]),SET!$AK$2:$AL$18,2,FALSE),"ND"))</f>
        <v/>
      </c>
      <c r="AK62" s="49" t="str">
        <f>IF(FORM_COMP[[#This Row],[Room (06/05)]]="","",IFERROR(VLOOKUP(CONCATENATE(FORM_COMP[[#This Row],[Hotel]],".",FORM_COMP[[#This Row],[Room (06/05)]]),SET!$AK$2:$AL$18,2,FALSE),"ND"))</f>
        <v/>
      </c>
      <c r="AL62" s="49" t="str">
        <f>IF(FORM_COMP[[#This Row],[Room (07/05)]]="","",IFERROR(VLOOKUP(CONCATENATE(FORM_COMP[[#This Row],[Hotel]],".",FORM_COMP[[#This Row],[Room (07/05)]]),SET!$AK$2:$AL$18,2,FALSE),"ND"))</f>
        <v/>
      </c>
      <c r="AM62" s="49" t="str">
        <f>IF(FORM_COMP[[#This Row],[Room (08/05)]]="","",IFERROR(VLOOKUP(CONCATENATE(FORM_COMP[[#This Row],[Hotel]],".",FORM_COMP[[#This Row],[Room (08/05)]]),SET!$AK$2:$AL$18,2,FALSE),"ND"))</f>
        <v/>
      </c>
      <c r="AN62" s="41"/>
      <c r="AO62" s="41" t="str">
        <f>IF(FORM_COMP[[#This Row],[Arrival date]]="","",IF(AND(FORM_COMP[[#This Row],[Room (04/05)]]="",AC62="Yes"),"R","OK"))</f>
        <v/>
      </c>
      <c r="AP62" t="str">
        <f>IF(FORM_COMP[[#This Row],[Arrival date]]="","",IF(AND(FORM_COMP[[#This Row],[Room (05/05)]]="",AD62="Yes"),"R","OK"))</f>
        <v/>
      </c>
      <c r="AQ62" t="str">
        <f>IF(FORM_COMP[[#This Row],[Arrival date]]="","",IF(AND(FORM_COMP[[#This Row],[Room (06/05)]]="",AE62="Yes"),"R","OK"))</f>
        <v/>
      </c>
      <c r="AR62" t="str">
        <f>IF(FORM_COMP[[#This Row],[Arrival date]]="","",IF(AND(FORM_COMP[[#This Row],[Room (07/05)]]="",AF62="Yes"),"R","OK"))</f>
        <v/>
      </c>
      <c r="AS62" t="str">
        <f>IF(FORM_COMP[[#This Row],[Arrival date]]="","",IF(AND(FORM_COMP[[#This Row],[Room (08/05)]]="",AG62="Yes"),"R","OK"))</f>
        <v/>
      </c>
    </row>
    <row r="63" spans="2:45"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2:45"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28:38"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</sheetData>
  <sheetProtection algorithmName="SHA-512" hashValue="56t6bZHmdT+a8rCHKQSFQHNJObJXcKz02u9d3+KipbdnjtPtBayl6s6DHjT5NV7LAlKS6kj7GdhSGB4oMjk5+Q==" saltValue="o4+FJ0adTOlsAoyr0RK+Vw==" spinCount="100000" sheet="1" objects="1" scenarios="1"/>
  <mergeCells count="7">
    <mergeCell ref="V11:X11"/>
    <mergeCell ref="A1:AA6"/>
    <mergeCell ref="B7:G10"/>
    <mergeCell ref="J11:L11"/>
    <mergeCell ref="M11:O11"/>
    <mergeCell ref="P11:R11"/>
    <mergeCell ref="S11:U11"/>
  </mergeCells>
  <phoneticPr fontId="10" type="noConversion"/>
  <conditionalFormatting sqref="B13:B62">
    <cfRule type="containsText" dxfId="152" priority="33" operator="containsText" text="G">
      <formula>NOT(ISERROR(SEARCH("G",B13)))</formula>
    </cfRule>
    <cfRule type="containsText" dxfId="151" priority="34" operator="containsText" text="O">
      <formula>NOT(ISERROR(SEARCH("O",B13)))</formula>
    </cfRule>
    <cfRule type="containsText" dxfId="150" priority="35" operator="containsText" text="R">
      <formula>NOT(ISERROR(SEARCH("R",B13)))</formula>
    </cfRule>
    <cfRule type="containsText" dxfId="149" priority="36" operator="containsText" text="B">
      <formula>NOT(ISERROR(SEARCH("B",B13)))</formula>
    </cfRule>
  </conditionalFormatting>
  <conditionalFormatting sqref="Y13:Y62">
    <cfRule type="expression" dxfId="148" priority="153">
      <formula>(COUNTIF($J13:$X13,"TWIN")+COUNTIF($J13:$X13,"ALONE IN TWIIN")+COUNTIF($J13:$X13,"DOUBLE"))=0</formula>
    </cfRule>
  </conditionalFormatting>
  <conditionalFormatting sqref="J13:K62">
    <cfRule type="expression" dxfId="147" priority="20">
      <formula>$AC13="NO"</formula>
    </cfRule>
  </conditionalFormatting>
  <conditionalFormatting sqref="J13:J62">
    <cfRule type="expression" dxfId="146" priority="19">
      <formula>$AI13="ND"</formula>
    </cfRule>
  </conditionalFormatting>
  <conditionalFormatting sqref="M13:M62">
    <cfRule type="expression" dxfId="145" priority="17">
      <formula>$AJ13="ND"</formula>
    </cfRule>
    <cfRule type="expression" dxfId="144" priority="18">
      <formula>$AD13="NO"</formula>
    </cfRule>
  </conditionalFormatting>
  <conditionalFormatting sqref="P13:P62">
    <cfRule type="expression" dxfId="143" priority="15">
      <formula>$AK13="ND"</formula>
    </cfRule>
    <cfRule type="expression" dxfId="142" priority="16">
      <formula>$AE$13="NO"</formula>
    </cfRule>
  </conditionalFormatting>
  <conditionalFormatting sqref="S13:S62">
    <cfRule type="expression" dxfId="141" priority="13">
      <formula>$AL13="ND"</formula>
    </cfRule>
    <cfRule type="expression" dxfId="140" priority="14">
      <formula>$AF13="NO"</formula>
    </cfRule>
  </conditionalFormatting>
  <conditionalFormatting sqref="V13:V62">
    <cfRule type="expression" dxfId="139" priority="11">
      <formula>$AM13="ND"</formula>
    </cfRule>
    <cfRule type="expression" dxfId="138" priority="12">
      <formula>$AG13="NO"</formula>
    </cfRule>
  </conditionalFormatting>
  <conditionalFormatting sqref="L13:L62">
    <cfRule type="expression" dxfId="137" priority="10">
      <formula>$AC13="NO"</formula>
    </cfRule>
  </conditionalFormatting>
  <conditionalFormatting sqref="O13:O62">
    <cfRule type="expression" dxfId="136" priority="9">
      <formula>$AD13="NO"</formula>
    </cfRule>
  </conditionalFormatting>
  <conditionalFormatting sqref="R13:R62">
    <cfRule type="expression" dxfId="135" priority="8">
      <formula>$AE13="NO"</formula>
    </cfRule>
  </conditionalFormatting>
  <conditionalFormatting sqref="U13:U62">
    <cfRule type="expression" dxfId="134" priority="7">
      <formula>$AF13="NO"</formula>
    </cfRule>
  </conditionalFormatting>
  <conditionalFormatting sqref="X13:X62">
    <cfRule type="expression" dxfId="133" priority="6">
      <formula>$AG13="NO"</formula>
    </cfRule>
  </conditionalFormatting>
  <conditionalFormatting sqref="N13:N62">
    <cfRule type="expression" dxfId="132" priority="5">
      <formula>IF(COUNTBLANK($AC13:$AG13)=5,5,COUNTIF($AC13:$AD13,"YES"))&lt;1</formula>
    </cfRule>
  </conditionalFormatting>
  <conditionalFormatting sqref="Q13:Q62">
    <cfRule type="expression" dxfId="131" priority="4">
      <formula>IF(COUNTBLANK($AC13:$AG13)=5,5,COUNTIF($AD13:$AE13,"YES"))&lt;1</formula>
    </cfRule>
  </conditionalFormatting>
  <conditionalFormatting sqref="T13:T62">
    <cfRule type="expression" dxfId="130" priority="3">
      <formula>IF(COUNTBLANK($AC13:$AG13)=5,5,COUNTIF($AE13:$AF13,"YES"))&lt;1</formula>
    </cfRule>
  </conditionalFormatting>
  <conditionalFormatting sqref="W13:W62">
    <cfRule type="expression" dxfId="129" priority="2">
      <formula>IF(COUNTBLANK($AC13:$AG13)=5,5,COUNTIF($AF13:$AG13,"YES"))&lt;1</formula>
    </cfRule>
  </conditionalFormatting>
  <dataValidations count="6">
    <dataValidation type="list" allowBlank="1" showInputMessage="1" showErrorMessage="1" sqref="Z13:AA62" xr:uid="{09F93169-557E-064A-B4CE-B5D3CE293B3D}">
      <formula1>"Yes,No"</formula1>
    </dataValidation>
    <dataValidation type="list" allowBlank="1" showInputMessage="1" showErrorMessage="1" sqref="K13:L62 N13:O62" xr:uid="{51C46A95-A2F1-F740-A4CA-95BD2A07543A}">
      <formula1>"Box,No"</formula1>
    </dataValidation>
    <dataValidation type="list" allowBlank="1" showInputMessage="1" showErrorMessage="1" sqref="U13:U62 X13:X62" xr:uid="{A8E48245-6853-6F4D-BB0E-056396A8F32E}">
      <formula1>"Diner hotel,No"</formula1>
    </dataValidation>
    <dataValidation type="list" allowBlank="1" showInputMessage="1" showErrorMessage="1" sqref="T13:T62 W13:W62" xr:uid="{73A619AD-049C-5D40-9395-012D02103A48}">
      <formula1>"Lunch competition,No"</formula1>
    </dataValidation>
    <dataValidation type="list" allowBlank="1" showInputMessage="1" showErrorMessage="1" sqref="Q13:Q62" xr:uid="{5F30334B-32B8-DC4E-ACEA-792CADC961B8}">
      <formula1>"Box,Lunch hotel (from 2nd day),No"</formula1>
    </dataValidation>
    <dataValidation type="list" allowBlank="1" showInputMessage="1" showErrorMessage="1" sqref="R13:R62" xr:uid="{F1981C19-E5DA-EA45-A5DB-297742C1A928}">
      <formula1>"Box,Diner hotel (from 2nd day),No"</formula1>
    </dataValidation>
  </dataValidations>
  <pageMargins left="0.25" right="0.25" top="0.75" bottom="0.75" header="0.3" footer="0.3"/>
  <pageSetup paperSize="9" scale="46" orientation="landscape" horizontalDpi="0" verticalDpi="0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FED164-DD10-3043-9227-E67C5FC7ACCE}">
          <x14:formula1>
            <xm:f>SET!$Q$2:$Q$7</xm:f>
          </x14:formula1>
          <xm:sqref>I13:I62</xm:sqref>
        </x14:dataValidation>
        <x14:dataValidation type="list" allowBlank="1" showInputMessage="1" showErrorMessage="1" xr:uid="{477CA9B5-1650-4B40-BA4D-7E72A3802793}">
          <x14:formula1>
            <xm:f>SET!$AB$2:$AB$52</xm:f>
          </x14:formula1>
          <xm:sqref>Y13:Y62</xm:sqref>
        </x14:dataValidation>
        <x14:dataValidation type="list" allowBlank="1" showInputMessage="1" showErrorMessage="1" xr:uid="{7F8247F0-70EA-1948-8139-41D84A9334CA}">
          <x14:formula1>
            <xm:f>SET!$S$2:$S$4</xm:f>
          </x14:formula1>
          <xm:sqref>S13:S62 P13:P62 M13:M62 V13:V62 J13:J62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BF15-D5CD-DA4D-9C51-519BC36A0CE8}">
  <sheetPr codeName="Feuil5">
    <pageSetUpPr fitToPage="1"/>
  </sheetPr>
  <dimension ref="A1:AJ65"/>
  <sheetViews>
    <sheetView showGridLines="0" zoomScale="50" workbookViewId="0">
      <selection activeCell="J9" sqref="J9"/>
    </sheetView>
  </sheetViews>
  <sheetFormatPr baseColWidth="10" defaultRowHeight="15.6"/>
  <cols>
    <col min="1" max="1" width="2.296875" customWidth="1"/>
    <col min="5" max="5" width="13.19921875" customWidth="1"/>
    <col min="6" max="6" width="12.296875" customWidth="1"/>
    <col min="7" max="7" width="17.5" bestFit="1" customWidth="1"/>
    <col min="8" max="8" width="21" bestFit="1" customWidth="1"/>
    <col min="9" max="9" width="17.19921875" customWidth="1"/>
    <col min="10" max="10" width="30.296875" bestFit="1" customWidth="1"/>
    <col min="11" max="11" width="18.796875" bestFit="1" customWidth="1"/>
    <col min="12" max="13" width="18.796875" customWidth="1"/>
    <col min="14" max="14" width="18.796875" bestFit="1" customWidth="1"/>
    <col min="15" max="16" width="18.796875" customWidth="1"/>
    <col min="17" max="17" width="18.796875" bestFit="1" customWidth="1"/>
    <col min="18" max="19" width="18.796875" customWidth="1"/>
    <col min="20" max="20" width="35.5" customWidth="1"/>
    <col min="21" max="21" width="40.19921875" hidden="1" customWidth="1"/>
    <col min="22" max="22" width="24.19921875" hidden="1" customWidth="1"/>
    <col min="23" max="23" width="10.796875" style="16" hidden="1" customWidth="1"/>
    <col min="24" max="26" width="11.69921875" style="16" hidden="1" customWidth="1"/>
    <col min="27" max="27" width="10.796875" style="16" hidden="1" customWidth="1"/>
    <col min="28" max="28" width="13.5" style="16" hidden="1" customWidth="1"/>
    <col min="29" max="30" width="13.5" hidden="1" customWidth="1"/>
    <col min="31" max="34" width="10.796875" hidden="1" customWidth="1"/>
    <col min="35" max="35" width="0" hidden="1" customWidth="1"/>
  </cols>
  <sheetData>
    <row r="1" spans="1:35" ht="16.05" customHeight="1">
      <c r="A1" s="80" t="s">
        <v>634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44"/>
      <c r="W1" s="44"/>
      <c r="X1" s="44"/>
      <c r="Y1" s="44"/>
      <c r="Z1" s="44"/>
      <c r="AA1" s="44"/>
      <c r="AB1"/>
    </row>
    <row r="2" spans="1:35" ht="16.0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44"/>
      <c r="W2" s="44"/>
      <c r="X2" s="44"/>
      <c r="Y2" s="44"/>
      <c r="Z2" s="44"/>
      <c r="AA2" s="44"/>
      <c r="AB2"/>
    </row>
    <row r="3" spans="1:35" ht="43.0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44"/>
      <c r="W3" s="44"/>
      <c r="X3" s="44"/>
      <c r="Y3" s="44"/>
      <c r="Z3" s="44"/>
      <c r="AA3" s="44"/>
      <c r="AB3"/>
    </row>
    <row r="4" spans="1:35" ht="16.0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44"/>
      <c r="W4" s="44"/>
      <c r="X4" s="44"/>
      <c r="Y4" s="44"/>
      <c r="Z4" s="44"/>
      <c r="AA4" s="44"/>
      <c r="AB4"/>
    </row>
    <row r="5" spans="1:35" ht="16.0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44"/>
      <c r="W5" s="44"/>
      <c r="X5" s="44"/>
      <c r="Y5" s="44"/>
      <c r="Z5" s="44"/>
      <c r="AA5" s="44"/>
      <c r="AB5"/>
    </row>
    <row r="6" spans="1:3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W6"/>
      <c r="X6"/>
      <c r="Y6"/>
      <c r="Z6"/>
      <c r="AA6"/>
      <c r="AB6"/>
    </row>
    <row r="7" spans="1:35" ht="16.05" customHeight="1">
      <c r="B7" s="50" t="s">
        <v>472</v>
      </c>
      <c r="C7" s="50"/>
      <c r="D7" s="50"/>
      <c r="E7" s="50"/>
      <c r="F7" s="50"/>
      <c r="G7" s="50"/>
      <c r="W7"/>
      <c r="X7"/>
      <c r="Y7"/>
      <c r="Z7"/>
      <c r="AA7"/>
      <c r="AB7"/>
    </row>
    <row r="8" spans="1:35">
      <c r="B8" s="50"/>
      <c r="C8" s="50"/>
      <c r="D8" s="50"/>
      <c r="E8" s="50"/>
      <c r="F8" s="50"/>
      <c r="G8" s="50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35">
      <c r="B9" s="50"/>
      <c r="C9" s="50"/>
      <c r="D9" s="50"/>
      <c r="E9" s="50"/>
      <c r="F9" s="50"/>
      <c r="G9" s="50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>
      <c r="B10" s="50"/>
      <c r="C10" s="50"/>
      <c r="D10" s="50"/>
      <c r="E10" s="50"/>
      <c r="F10" s="50"/>
      <c r="G10" s="5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>
      <c r="K11" s="84">
        <v>44690</v>
      </c>
      <c r="L11" s="85"/>
      <c r="M11" s="86"/>
      <c r="N11" s="81">
        <v>44691</v>
      </c>
      <c r="O11" s="85"/>
      <c r="P11" s="85"/>
      <c r="Q11" s="84">
        <v>44692</v>
      </c>
      <c r="R11" s="85"/>
      <c r="S11" s="86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54" customHeight="1">
      <c r="B12" s="10" t="s">
        <v>417</v>
      </c>
      <c r="C12" s="10" t="s">
        <v>419</v>
      </c>
      <c r="D12" s="10" t="s">
        <v>420</v>
      </c>
      <c r="E12" s="10" t="s">
        <v>421</v>
      </c>
      <c r="F12" s="10" t="s">
        <v>422</v>
      </c>
      <c r="G12" s="10" t="s">
        <v>435</v>
      </c>
      <c r="H12" s="10" t="s">
        <v>436</v>
      </c>
      <c r="I12" s="10" t="s">
        <v>466</v>
      </c>
      <c r="J12" s="13" t="s">
        <v>465</v>
      </c>
      <c r="K12" s="67" t="s">
        <v>603</v>
      </c>
      <c r="L12" s="55" t="s">
        <v>604</v>
      </c>
      <c r="M12" s="56" t="s">
        <v>605</v>
      </c>
      <c r="N12" s="13" t="s">
        <v>608</v>
      </c>
      <c r="O12" s="13" t="s">
        <v>606</v>
      </c>
      <c r="P12" s="13" t="s">
        <v>607</v>
      </c>
      <c r="Q12" s="67" t="s">
        <v>609</v>
      </c>
      <c r="R12" s="55" t="s">
        <v>610</v>
      </c>
      <c r="S12" s="56" t="s">
        <v>611</v>
      </c>
      <c r="T12" s="10" t="s">
        <v>535</v>
      </c>
      <c r="U12" s="10" t="s">
        <v>464</v>
      </c>
      <c r="V12" s="41"/>
      <c r="W12" s="42">
        <v>44690</v>
      </c>
      <c r="X12" s="42">
        <v>44691</v>
      </c>
      <c r="Y12" s="42">
        <v>44692</v>
      </c>
      <c r="Z12" s="41"/>
      <c r="AA12" s="42">
        <v>44690</v>
      </c>
      <c r="AB12" s="42">
        <v>44691</v>
      </c>
      <c r="AC12" s="42">
        <v>44692</v>
      </c>
      <c r="AD12" s="41"/>
      <c r="AE12" s="42">
        <v>44690</v>
      </c>
      <c r="AF12" s="42">
        <v>44691</v>
      </c>
      <c r="AG12" s="42">
        <v>44692</v>
      </c>
      <c r="AH12" s="41"/>
      <c r="AI12" s="41"/>
    </row>
    <row r="13" spans="1:35">
      <c r="B13" s="2" t="str">
        <f>IF(FORM_CAMP[[#This Row],[LAST NAME]]="","B",IF(FORM_CAMP[[#This Row],[Training camp ?]]="No","G",IF(OR(FORM_CAMP[[#This Row],[Hotel]]=""),"O",IF(COUNTIF(AE13:AG13,"R")=0,"G","R"))))</f>
        <v>B</v>
      </c>
      <c r="C13" s="2">
        <v>1</v>
      </c>
      <c r="D13" s="14" t="str">
        <f>IF(FORM_GEN[[#This Row],[Title]]="","",FORM_GEN[[#This Row],[Title]])</f>
        <v/>
      </c>
      <c r="E13" s="14" t="str">
        <f>IF(FORM_GEN[[#This Row],[LAST NAME]]="","",FORM_GEN[[#This Row],[LAST NAME]])</f>
        <v/>
      </c>
      <c r="F13" s="14" t="str">
        <f>IF(FORM_GEN[[#This Row],[FIRST NAME]]="","",FORM_GEN[[#This Row],[FIRST NAME]])</f>
        <v/>
      </c>
      <c r="G13" s="15" t="str">
        <f>IF(FORM_GEN[[#This Row],[Arrival date]]="","",FORM_GEN[[#This Row],[Arrival date]])</f>
        <v/>
      </c>
      <c r="H13" s="15" t="str">
        <f>IF(FORM_GEN[[#This Row],[Departure date]]="","",FORM_GEN[[#This Row],[Departure date]])</f>
        <v/>
      </c>
      <c r="I13" s="11"/>
      <c r="J13" s="17"/>
      <c r="K13" s="63"/>
      <c r="L13" s="64"/>
      <c r="M13" s="65"/>
      <c r="N13" s="17"/>
      <c r="O13" s="17"/>
      <c r="P13" s="17"/>
      <c r="Q13" s="63"/>
      <c r="R13" s="64"/>
      <c r="S13" s="65"/>
      <c r="T13" s="17"/>
      <c r="U13" s="17"/>
      <c r="V13" s="41"/>
      <c r="W13" s="41" t="str">
        <f>IF(FORM_CAMP[[#This Row],[Arrival date]]="","",IF(AND(FORM_CAMP[[#This Row],[Arrival date]]&lt;=DATE(2022,5,9),FORM_CAMP[[#This Row],[Departure date]]&gt;DATE(2022,5,9)),"YES","NO"))</f>
        <v/>
      </c>
      <c r="X13" s="41" t="str">
        <f>IF(FORM_CAMP[[#This Row],[Arrival date]]="","",IF(AND(FORM_CAMP[[#This Row],[Arrival date]]&lt;=DATE(2022,5,10),FORM_CAMP[[#This Row],[Departure date]]&gt;DATE(2022,5,10)),"YES","NO"))</f>
        <v/>
      </c>
      <c r="Y13" s="41" t="str">
        <f>IF(FORM_CAMP[[#This Row],[Arrival date]]="","",IF(AND(FORM_CAMP[[#This Row],[Arrival date]]&lt;=DATE(2022,5,11),FORM_CAMP[[#This Row],[Departure date]]&gt;DATE(2022,5,11)),"YES","NO"))</f>
        <v/>
      </c>
      <c r="Z13" s="41"/>
      <c r="AA13" s="41" t="str">
        <f>IF(FORM_CAMP[[#This Row],[Room (09/05)]]="","",IFERROR(VLOOKUP(CONCATENATE(FORM_CAMP[[#This Row],[Hotel]],".",FORM_CAMP[[#This Row],[Room (09/05)]]),SET!$AN$2:$AO$31,2,FALSE),"ND"))</f>
        <v/>
      </c>
      <c r="AB13" s="41" t="str">
        <f>IF(FORM_CAMP[[#This Row],[Room (10/05)]]="","",IFERROR(VLOOKUP(CONCATENATE(FORM_CAMP[[#This Row],[Hotel]],".",FORM_CAMP[[#This Row],[Room (10/05)]]),SET!$AN$2:$AO$31,2,FALSE),"ND"))</f>
        <v/>
      </c>
      <c r="AC13" s="41" t="str">
        <f>IF(FORM_CAMP[[#This Row],[Room (11/05)]]="","",IFERROR(VLOOKUP(CONCATENATE(FORM_CAMP[[#This Row],[Hotel]],".",FORM_CAMP[[#This Row],[Room (11/05)]]),SET!$AN$2:$AO$31,2,FALSE),"ND"))</f>
        <v/>
      </c>
      <c r="AD13" s="41"/>
      <c r="AE13" s="41" t="str">
        <f>IF(FORM_CAMP[[#This Row],[Arrival date]]="","",IF(AND(FORM_CAMP[[#This Row],[Room (09/05)]]="",W13="YES"),"R","OK"))</f>
        <v/>
      </c>
      <c r="AF13" s="41" t="str">
        <f>IF(FORM_CAMP[[#This Row],[Arrival date]]="","",IF(AND(FORM_CAMP[[#This Row],[Room (10/05)]]="",X13="YES"),"R","OK"))</f>
        <v/>
      </c>
      <c r="AG13" s="41" t="str">
        <f>IF(FORM_CAMP[[#This Row],[Arrival date]]="","",IF(AND(FORM_CAMP[[#This Row],[Room (11/05)]]="",Y13="YES"),"R","OK"))</f>
        <v/>
      </c>
      <c r="AH13" s="41"/>
      <c r="AI13" s="41"/>
    </row>
    <row r="14" spans="1:35">
      <c r="B14" s="2" t="str">
        <f>IF(FORM_CAMP[[#This Row],[LAST NAME]]="","B",IF(FORM_CAMP[[#This Row],[Training camp ?]]="No","G",IF(OR(FORM_CAMP[[#This Row],[Hotel]]=""),"O",IF(COUNTIF(AE14:AG14,"R")=0,"G","R"))))</f>
        <v>B</v>
      </c>
      <c r="C14" s="2">
        <v>2</v>
      </c>
      <c r="D14" s="14" t="str">
        <f>IF(FORM_GEN[[#This Row],[Title]]="","",FORM_GEN[[#This Row],[Title]])</f>
        <v/>
      </c>
      <c r="E14" s="14" t="str">
        <f>IF(FORM_GEN[[#This Row],[LAST NAME]]="","",FORM_GEN[[#This Row],[LAST NAME]])</f>
        <v/>
      </c>
      <c r="F14" s="14" t="str">
        <f>IF(FORM_GEN[[#This Row],[FIRST NAME]]="","",FORM_GEN[[#This Row],[FIRST NAME]])</f>
        <v/>
      </c>
      <c r="G14" s="15" t="str">
        <f>IF(FORM_GEN[[#This Row],[Arrival date]]="","",FORM_GEN[[#This Row],[Arrival date]])</f>
        <v/>
      </c>
      <c r="H14" s="15" t="str">
        <f>IF(FORM_GEN[[#This Row],[Departure date]]="","",FORM_GEN[[#This Row],[Departure date]])</f>
        <v/>
      </c>
      <c r="I14" s="11"/>
      <c r="J14" s="17"/>
      <c r="K14" s="63"/>
      <c r="L14" s="64"/>
      <c r="M14" s="65"/>
      <c r="N14" s="17"/>
      <c r="O14" s="17"/>
      <c r="P14" s="17"/>
      <c r="Q14" s="63"/>
      <c r="R14" s="64"/>
      <c r="S14" s="65"/>
      <c r="T14" s="17"/>
      <c r="U14" s="17"/>
      <c r="V14" s="41"/>
      <c r="W14" s="41"/>
      <c r="X14" s="41" t="str">
        <f>IF(FORM_CAMP[[#This Row],[Arrival date]]="","",IF(AND(FORM_CAMP[[#This Row],[Arrival date]]&lt;=DATE(2022,4,26),FORM_CAMP[[#This Row],[Departure date]]&gt;DATE(2022,4,26)),"YES","NO"))</f>
        <v/>
      </c>
      <c r="Y14" s="41" t="str">
        <f>IF(FORM_CAMP[[#This Row],[Arrival date]]="","",IF(AND(FORM_CAMP[[#This Row],[Arrival date]]&lt;=DATE(2022,4,27),FORM_CAMP[[#This Row],[Departure date]]&gt;DATE(2022,4,27)),"YES","NO"))</f>
        <v/>
      </c>
      <c r="Z14" s="41"/>
      <c r="AA14" s="41" t="str">
        <f>IF(FORM_CAMP[[#This Row],[Room (09/05)]]="","",IFERROR(VLOOKUP(CONCATENATE(FORM_CAMP[[#This Row],[Hotel]],".",FORM_CAMP[[#This Row],[Room (09/05)]]),SET!$AN$2:$AO$31,2,FALSE),"ND"))</f>
        <v/>
      </c>
      <c r="AB14" s="41" t="str">
        <f>IF(FORM_CAMP[[#This Row],[Room (10/05)]]="","",IFERROR(VLOOKUP(CONCATENATE(FORM_CAMP[[#This Row],[Hotel]],".",FORM_CAMP[[#This Row],[Room (10/05)]]),SET!$AN$2:$AO$31,2,FALSE),"ND"))</f>
        <v/>
      </c>
      <c r="AC14" s="41" t="str">
        <f>IF(FORM_CAMP[[#This Row],[Room (11/05)]]="","",IFERROR(VLOOKUP(CONCATENATE(FORM_CAMP[[#This Row],[Hotel]],".",FORM_CAMP[[#This Row],[Room (11/05)]]),SET!$AN$2:$AO$31,2,FALSE),"ND"))</f>
        <v/>
      </c>
      <c r="AD14" s="41"/>
      <c r="AE14" s="41"/>
      <c r="AF14" s="41"/>
      <c r="AG14" s="41"/>
      <c r="AH14" s="41"/>
      <c r="AI14" s="41"/>
    </row>
    <row r="15" spans="1:35">
      <c r="B15" s="2" t="str">
        <f>IF(FORM_CAMP[[#This Row],[LAST NAME]]="","B",IF(FORM_CAMP[[#This Row],[Training camp ?]]="No","G",IF(OR(FORM_CAMP[[#This Row],[Hotel]]=""),"O",IF(COUNTIF(AE15:AG15,"R")=0,"G","R"))))</f>
        <v>B</v>
      </c>
      <c r="C15" s="2">
        <v>3</v>
      </c>
      <c r="D15" s="14" t="str">
        <f>IF(FORM_GEN[[#This Row],[Title]]="","",FORM_GEN[[#This Row],[Title]])</f>
        <v/>
      </c>
      <c r="E15" s="14" t="str">
        <f>IF(FORM_GEN[[#This Row],[LAST NAME]]="","",FORM_GEN[[#This Row],[LAST NAME]])</f>
        <v/>
      </c>
      <c r="F15" s="14" t="str">
        <f>IF(FORM_GEN[[#This Row],[FIRST NAME]]="","",FORM_GEN[[#This Row],[FIRST NAME]])</f>
        <v/>
      </c>
      <c r="G15" s="15" t="str">
        <f>IF(FORM_GEN[[#This Row],[Arrival date]]="","",FORM_GEN[[#This Row],[Arrival date]])</f>
        <v/>
      </c>
      <c r="H15" s="15" t="str">
        <f>IF(FORM_GEN[[#This Row],[Departure date]]="","",FORM_GEN[[#This Row],[Departure date]])</f>
        <v/>
      </c>
      <c r="I15" s="11"/>
      <c r="J15" s="17"/>
      <c r="K15" s="63"/>
      <c r="L15" s="64"/>
      <c r="M15" s="65"/>
      <c r="N15" s="17"/>
      <c r="O15" s="17"/>
      <c r="P15" s="17"/>
      <c r="Q15" s="63"/>
      <c r="R15" s="64"/>
      <c r="S15" s="65"/>
      <c r="T15" s="17"/>
      <c r="U15" s="17"/>
      <c r="V15" s="41"/>
      <c r="W15" s="41" t="str">
        <f>IF(FORM_CAMP[[#This Row],[Arrival date]]="","",IF(AND(FORM_CAMP[[#This Row],[Arrival date]]&lt;=DATE(2022,4,25),FORM_CAMP[[#This Row],[Departure date]]&gt;DATE(2022,4,25)),"YES","NO"))</f>
        <v/>
      </c>
      <c r="X15" s="41" t="str">
        <f>IF(FORM_CAMP[[#This Row],[Arrival date]]="","",IF(AND(FORM_CAMP[[#This Row],[Arrival date]]&lt;=DATE(2022,4,26),FORM_CAMP[[#This Row],[Departure date]]&gt;DATE(2022,4,26)),"YES","NO"))</f>
        <v/>
      </c>
      <c r="Y15" s="41" t="str">
        <f>IF(FORM_CAMP[[#This Row],[Arrival date]]="","",IF(AND(FORM_CAMP[[#This Row],[Arrival date]]&lt;=DATE(2022,4,27),FORM_CAMP[[#This Row],[Departure date]]&gt;DATE(2022,4,27)),"YES","NO"))</f>
        <v/>
      </c>
      <c r="Z15" s="41"/>
      <c r="AA15" s="41" t="str">
        <f>IF(FORM_CAMP[[#This Row],[Room (09/05)]]="","",IFERROR(VLOOKUP(CONCATENATE(FORM_CAMP[[#This Row],[Hotel]],".",FORM_CAMP[[#This Row],[Room (09/05)]]),SET!$AN$2:$AO$31,2,FALSE),"ND"))</f>
        <v/>
      </c>
      <c r="AB15" s="41" t="str">
        <f>IF(FORM_CAMP[[#This Row],[Room (10/05)]]="","",IFERROR(VLOOKUP(CONCATENATE(FORM_CAMP[[#This Row],[Hotel]],".",FORM_CAMP[[#This Row],[Room (10/05)]]),SET!$AN$2:$AO$31,2,FALSE),"ND"))</f>
        <v/>
      </c>
      <c r="AC15" s="41" t="str">
        <f>IF(FORM_CAMP[[#This Row],[Room (11/05)]]="","",IFERROR(VLOOKUP(CONCATENATE(FORM_CAMP[[#This Row],[Hotel]],".",FORM_CAMP[[#This Row],[Room (11/05)]]),SET!$AN$2:$AO$31,2,FALSE),"ND"))</f>
        <v/>
      </c>
      <c r="AD15" s="41"/>
      <c r="AE15" s="41"/>
      <c r="AF15" s="41"/>
      <c r="AG15" s="41"/>
      <c r="AH15" s="41"/>
      <c r="AI15" s="41"/>
    </row>
    <row r="16" spans="1:35">
      <c r="B16" s="2" t="str">
        <f>IF(FORM_CAMP[[#This Row],[LAST NAME]]="","B",IF(FORM_CAMP[[#This Row],[Training camp ?]]="No","G",IF(OR(FORM_CAMP[[#This Row],[Hotel]]=""),"O",IF(COUNTIF(AE16:AG16,"R")=0,"G","R"))))</f>
        <v>B</v>
      </c>
      <c r="C16" s="2">
        <v>4</v>
      </c>
      <c r="D16" s="14" t="str">
        <f>IF(FORM_GEN[[#This Row],[Title]]="","",FORM_GEN[[#This Row],[Title]])</f>
        <v/>
      </c>
      <c r="E16" s="14" t="str">
        <f>IF(FORM_GEN[[#This Row],[LAST NAME]]="","",FORM_GEN[[#This Row],[LAST NAME]])</f>
        <v/>
      </c>
      <c r="F16" s="14" t="str">
        <f>IF(FORM_GEN[[#This Row],[FIRST NAME]]="","",FORM_GEN[[#This Row],[FIRST NAME]])</f>
        <v/>
      </c>
      <c r="G16" s="15" t="str">
        <f>IF(FORM_GEN[[#This Row],[Arrival date]]="","",FORM_GEN[[#This Row],[Arrival date]])</f>
        <v/>
      </c>
      <c r="H16" s="15" t="str">
        <f>IF(FORM_GEN[[#This Row],[Departure date]]="","",FORM_GEN[[#This Row],[Departure date]])</f>
        <v/>
      </c>
      <c r="I16" s="11"/>
      <c r="J16" s="17"/>
      <c r="K16" s="63"/>
      <c r="L16" s="64"/>
      <c r="M16" s="65"/>
      <c r="N16" s="17"/>
      <c r="O16" s="17"/>
      <c r="P16" s="17"/>
      <c r="Q16" s="63"/>
      <c r="R16" s="64"/>
      <c r="S16" s="65"/>
      <c r="T16" s="17"/>
      <c r="U16" s="17"/>
      <c r="V16" s="41"/>
      <c r="W16" s="41" t="str">
        <f>IF(FORM_CAMP[[#This Row],[Arrival date]]="","",IF(AND(FORM_CAMP[[#This Row],[Arrival date]]&lt;=DATE(2022,4,25),FORM_CAMP[[#This Row],[Departure date]]&gt;DATE(2022,4,25)),"YES","NO"))</f>
        <v/>
      </c>
      <c r="X16" s="41" t="str">
        <f>IF(FORM_CAMP[[#This Row],[Arrival date]]="","",IF(AND(FORM_CAMP[[#This Row],[Arrival date]]&lt;=DATE(2022,4,26),FORM_CAMP[[#This Row],[Departure date]]&gt;DATE(2022,4,26)),"YES","NO"))</f>
        <v/>
      </c>
      <c r="Y16" s="41" t="str">
        <f>IF(FORM_CAMP[[#This Row],[Arrival date]]="","",IF(AND(FORM_CAMP[[#This Row],[Arrival date]]&lt;=DATE(2022,4,27),FORM_CAMP[[#This Row],[Departure date]]&gt;DATE(2022,4,27)),"YES","NO"))</f>
        <v/>
      </c>
      <c r="Z16" s="41"/>
      <c r="AA16" s="41" t="str">
        <f>IF(FORM_CAMP[[#This Row],[Room (09/05)]]="","",IFERROR(VLOOKUP(CONCATENATE(FORM_CAMP[[#This Row],[Hotel]],".",FORM_CAMP[[#This Row],[Room (09/05)]]),SET!$AN$2:$AO$31,2,FALSE),"ND"))</f>
        <v/>
      </c>
      <c r="AB16" s="41" t="str">
        <f>IF(FORM_CAMP[[#This Row],[Room (10/05)]]="","",IFERROR(VLOOKUP(CONCATENATE(FORM_CAMP[[#This Row],[Hotel]],".",FORM_CAMP[[#This Row],[Room (10/05)]]),SET!$AN$2:$AO$31,2,FALSE),"ND"))</f>
        <v/>
      </c>
      <c r="AC16" s="41" t="str">
        <f>IF(FORM_CAMP[[#This Row],[Room (11/05)]]="","",IFERROR(VLOOKUP(CONCATENATE(FORM_CAMP[[#This Row],[Hotel]],".",FORM_CAMP[[#This Row],[Room (11/05)]]),SET!$AN$2:$AO$31,2,FALSE),"ND"))</f>
        <v/>
      </c>
      <c r="AD16" s="41"/>
      <c r="AE16" s="41"/>
      <c r="AF16" s="41"/>
      <c r="AG16" s="41"/>
      <c r="AH16" s="41"/>
      <c r="AI16" s="41"/>
    </row>
    <row r="17" spans="2:35">
      <c r="B17" s="2" t="str">
        <f>IF(FORM_CAMP[[#This Row],[LAST NAME]]="","B",IF(FORM_CAMP[[#This Row],[Training camp ?]]="No","G",IF(OR(FORM_CAMP[[#This Row],[Hotel]]=""),"O",IF(COUNTIF(AE17:AG17,"R")=0,"G","R"))))</f>
        <v>B</v>
      </c>
      <c r="C17" s="2">
        <v>5</v>
      </c>
      <c r="D17" s="14" t="str">
        <f>IF(FORM_GEN[[#This Row],[Title]]="","",FORM_GEN[[#This Row],[Title]])</f>
        <v/>
      </c>
      <c r="E17" s="14" t="str">
        <f>IF(FORM_GEN[[#This Row],[LAST NAME]]="","",FORM_GEN[[#This Row],[LAST NAME]])</f>
        <v/>
      </c>
      <c r="F17" s="14" t="str">
        <f>IF(FORM_GEN[[#This Row],[FIRST NAME]]="","",FORM_GEN[[#This Row],[FIRST NAME]])</f>
        <v/>
      </c>
      <c r="G17" s="15" t="str">
        <f>IF(FORM_GEN[[#This Row],[Arrival date]]="","",FORM_GEN[[#This Row],[Arrival date]])</f>
        <v/>
      </c>
      <c r="H17" s="15" t="str">
        <f>IF(FORM_GEN[[#This Row],[Departure date]]="","",FORM_GEN[[#This Row],[Departure date]])</f>
        <v/>
      </c>
      <c r="I17" s="11"/>
      <c r="J17" s="17"/>
      <c r="K17" s="63"/>
      <c r="L17" s="64"/>
      <c r="M17" s="65"/>
      <c r="N17" s="17"/>
      <c r="O17" s="17"/>
      <c r="P17" s="17"/>
      <c r="Q17" s="63"/>
      <c r="R17" s="64"/>
      <c r="S17" s="65"/>
      <c r="T17" s="17"/>
      <c r="U17" s="17"/>
      <c r="V17" s="41"/>
      <c r="W17" s="41" t="str">
        <f>IF(FORM_CAMP[[#This Row],[Arrival date]]="","",IF(AND(FORM_CAMP[[#This Row],[Arrival date]]&lt;=DATE(2022,4,25),FORM_CAMP[[#This Row],[Departure date]]&gt;DATE(2022,4,25)),"YES","NO"))</f>
        <v/>
      </c>
      <c r="X17" s="41" t="str">
        <f>IF(FORM_CAMP[[#This Row],[Arrival date]]="","",IF(AND(FORM_CAMP[[#This Row],[Arrival date]]&lt;=DATE(2022,4,26),FORM_CAMP[[#This Row],[Departure date]]&gt;DATE(2022,4,26)),"YES","NO"))</f>
        <v/>
      </c>
      <c r="Y17" s="41" t="str">
        <f>IF(FORM_CAMP[[#This Row],[Arrival date]]="","",IF(AND(FORM_CAMP[[#This Row],[Arrival date]]&lt;=DATE(2022,4,27),FORM_CAMP[[#This Row],[Departure date]]&gt;DATE(2022,4,27)),"YES","NO"))</f>
        <v/>
      </c>
      <c r="Z17" s="41"/>
      <c r="AA17" s="41" t="str">
        <f>IF(FORM_CAMP[[#This Row],[Room (09/05)]]="","",IFERROR(VLOOKUP(CONCATENATE(FORM_CAMP[[#This Row],[Hotel]],".",FORM_CAMP[[#This Row],[Room (09/05)]]),SET!$AN$2:$AO$31,2,FALSE),"ND"))</f>
        <v/>
      </c>
      <c r="AB17" s="41" t="str">
        <f>IF(FORM_CAMP[[#This Row],[Room (10/05)]]="","",IFERROR(VLOOKUP(CONCATENATE(FORM_CAMP[[#This Row],[Hotel]],".",FORM_CAMP[[#This Row],[Room (10/05)]]),SET!$AN$2:$AO$31,2,FALSE),"ND"))</f>
        <v/>
      </c>
      <c r="AC17" s="41" t="str">
        <f>IF(FORM_CAMP[[#This Row],[Room (11/05)]]="","",IFERROR(VLOOKUP(CONCATENATE(FORM_CAMP[[#This Row],[Hotel]],".",FORM_CAMP[[#This Row],[Room (11/05)]]),SET!$AN$2:$AO$31,2,FALSE),"ND"))</f>
        <v/>
      </c>
      <c r="AD17" s="41"/>
      <c r="AE17" s="41"/>
      <c r="AF17" s="41"/>
      <c r="AG17" s="41"/>
      <c r="AH17" s="41"/>
      <c r="AI17" s="41"/>
    </row>
    <row r="18" spans="2:35">
      <c r="B18" s="2" t="str">
        <f>IF(FORM_CAMP[[#This Row],[LAST NAME]]="","B",IF(FORM_CAMP[[#This Row],[Training camp ?]]="No","G",IF(OR(FORM_CAMP[[#This Row],[Hotel]]=""),"O",IF(COUNTIF(AE18:AG18,"R")=0,"G","R"))))</f>
        <v>B</v>
      </c>
      <c r="C18" s="2">
        <v>6</v>
      </c>
      <c r="D18" s="14" t="str">
        <f>IF(FORM_GEN[[#This Row],[Title]]="","",FORM_GEN[[#This Row],[Title]])</f>
        <v/>
      </c>
      <c r="E18" s="14" t="str">
        <f>IF(FORM_GEN[[#This Row],[LAST NAME]]="","",FORM_GEN[[#This Row],[LAST NAME]])</f>
        <v/>
      </c>
      <c r="F18" s="14" t="str">
        <f>IF(FORM_GEN[[#This Row],[FIRST NAME]]="","",FORM_GEN[[#This Row],[FIRST NAME]])</f>
        <v/>
      </c>
      <c r="G18" s="15" t="str">
        <f>IF(FORM_GEN[[#This Row],[Arrival date]]="","",FORM_GEN[[#This Row],[Arrival date]])</f>
        <v/>
      </c>
      <c r="H18" s="15" t="str">
        <f>IF(FORM_GEN[[#This Row],[Departure date]]="","",FORM_GEN[[#This Row],[Departure date]])</f>
        <v/>
      </c>
      <c r="I18" s="11"/>
      <c r="J18" s="17"/>
      <c r="K18" s="63"/>
      <c r="L18" s="64"/>
      <c r="M18" s="65"/>
      <c r="N18" s="17"/>
      <c r="O18" s="17"/>
      <c r="P18" s="17"/>
      <c r="Q18" s="63"/>
      <c r="R18" s="64"/>
      <c r="S18" s="65"/>
      <c r="T18" s="17"/>
      <c r="U18" s="17"/>
      <c r="V18" s="41"/>
      <c r="W18" s="41" t="str">
        <f>IF(FORM_CAMP[[#This Row],[Arrival date]]="","",IF(AND(FORM_CAMP[[#This Row],[Arrival date]]&lt;=DATE(2022,4,25),FORM_CAMP[[#This Row],[Departure date]]&gt;DATE(2022,4,25)),"YES","NO"))</f>
        <v/>
      </c>
      <c r="X18" s="41" t="str">
        <f>IF(FORM_CAMP[[#This Row],[Arrival date]]="","",IF(AND(FORM_CAMP[[#This Row],[Arrival date]]&lt;=DATE(2022,4,26),FORM_CAMP[[#This Row],[Departure date]]&gt;DATE(2022,4,26)),"YES","NO"))</f>
        <v/>
      </c>
      <c r="Y18" s="41" t="str">
        <f>IF(FORM_CAMP[[#This Row],[Arrival date]]="","",IF(AND(FORM_CAMP[[#This Row],[Arrival date]]&lt;=DATE(2022,4,27),FORM_CAMP[[#This Row],[Departure date]]&gt;DATE(2022,4,27)),"YES","NO"))</f>
        <v/>
      </c>
      <c r="Z18" s="41"/>
      <c r="AA18" s="41" t="str">
        <f>IF(FORM_CAMP[[#This Row],[Room (09/05)]]="","",IFERROR(VLOOKUP(CONCATENATE(FORM_CAMP[[#This Row],[Hotel]],".",FORM_CAMP[[#This Row],[Room (09/05)]]),SET!$AN$2:$AO$31,2,FALSE),"ND"))</f>
        <v/>
      </c>
      <c r="AB18" s="41" t="str">
        <f>IF(FORM_CAMP[[#This Row],[Room (10/05)]]="","",IFERROR(VLOOKUP(CONCATENATE(FORM_CAMP[[#This Row],[Hotel]],".",FORM_CAMP[[#This Row],[Room (10/05)]]),SET!$AN$2:$AO$31,2,FALSE),"ND"))</f>
        <v/>
      </c>
      <c r="AC18" s="41" t="str">
        <f>IF(FORM_CAMP[[#This Row],[Room (11/05)]]="","",IFERROR(VLOOKUP(CONCATENATE(FORM_CAMP[[#This Row],[Hotel]],".",FORM_CAMP[[#This Row],[Room (11/05)]]),SET!$AN$2:$AO$31,2,FALSE),"ND"))</f>
        <v/>
      </c>
      <c r="AD18" s="41"/>
      <c r="AE18" s="41"/>
      <c r="AF18" s="41"/>
      <c r="AG18" s="41"/>
      <c r="AH18" s="41"/>
      <c r="AI18" s="41"/>
    </row>
    <row r="19" spans="2:35">
      <c r="B19" s="2" t="str">
        <f>IF(FORM_CAMP[[#This Row],[LAST NAME]]="","B",IF(FORM_CAMP[[#This Row],[Training camp ?]]="No","G",IF(OR(FORM_CAMP[[#This Row],[Hotel]]=""),"O",IF(COUNTIF(AE19:AG19,"R")=0,"G","R"))))</f>
        <v>B</v>
      </c>
      <c r="C19" s="2">
        <v>7</v>
      </c>
      <c r="D19" s="14" t="str">
        <f>IF(FORM_GEN[[#This Row],[Title]]="","",FORM_GEN[[#This Row],[Title]])</f>
        <v/>
      </c>
      <c r="E19" s="14" t="str">
        <f>IF(FORM_GEN[[#This Row],[LAST NAME]]="","",FORM_GEN[[#This Row],[LAST NAME]])</f>
        <v/>
      </c>
      <c r="F19" s="14" t="str">
        <f>IF(FORM_GEN[[#This Row],[FIRST NAME]]="","",FORM_GEN[[#This Row],[FIRST NAME]])</f>
        <v/>
      </c>
      <c r="G19" s="15" t="str">
        <f>IF(FORM_GEN[[#This Row],[Arrival date]]="","",FORM_GEN[[#This Row],[Arrival date]])</f>
        <v/>
      </c>
      <c r="H19" s="15" t="str">
        <f>IF(FORM_GEN[[#This Row],[Departure date]]="","",FORM_GEN[[#This Row],[Departure date]])</f>
        <v/>
      </c>
      <c r="I19" s="11"/>
      <c r="J19" s="17"/>
      <c r="K19" s="63"/>
      <c r="L19" s="64"/>
      <c r="M19" s="65"/>
      <c r="N19" s="17"/>
      <c r="O19" s="17"/>
      <c r="P19" s="17"/>
      <c r="Q19" s="63"/>
      <c r="R19" s="64"/>
      <c r="S19" s="65"/>
      <c r="T19" s="17"/>
      <c r="U19" s="17"/>
      <c r="V19" s="41"/>
      <c r="W19" s="41" t="str">
        <f>IF(FORM_CAMP[[#This Row],[Arrival date]]="","",IF(AND(FORM_CAMP[[#This Row],[Arrival date]]&lt;=DATE(2022,4,25),FORM_CAMP[[#This Row],[Departure date]]&gt;DATE(2022,4,25)),"YES","NO"))</f>
        <v/>
      </c>
      <c r="X19" s="41" t="str">
        <f>IF(FORM_CAMP[[#This Row],[Arrival date]]="","",IF(AND(FORM_CAMP[[#This Row],[Arrival date]]&lt;=DATE(2022,4,26),FORM_CAMP[[#This Row],[Departure date]]&gt;DATE(2022,4,26)),"YES","NO"))</f>
        <v/>
      </c>
      <c r="Y19" s="41" t="str">
        <f>IF(FORM_CAMP[[#This Row],[Arrival date]]="","",IF(AND(FORM_CAMP[[#This Row],[Arrival date]]&lt;=DATE(2022,4,27),FORM_CAMP[[#This Row],[Departure date]]&gt;DATE(2022,4,27)),"YES","NO"))</f>
        <v/>
      </c>
      <c r="Z19" s="41"/>
      <c r="AA19" s="41" t="str">
        <f>IF(FORM_CAMP[[#This Row],[Room (09/05)]]="","",IFERROR(VLOOKUP(CONCATENATE(FORM_CAMP[[#This Row],[Hotel]],".",FORM_CAMP[[#This Row],[Room (09/05)]]),SET!$AN$2:$AO$31,2,FALSE),"ND"))</f>
        <v/>
      </c>
      <c r="AB19" s="41" t="str">
        <f>IF(FORM_CAMP[[#This Row],[Room (10/05)]]="","",IFERROR(VLOOKUP(CONCATENATE(FORM_CAMP[[#This Row],[Hotel]],".",FORM_CAMP[[#This Row],[Room (10/05)]]),SET!$AN$2:$AO$31,2,FALSE),"ND"))</f>
        <v/>
      </c>
      <c r="AC19" s="41" t="str">
        <f>IF(FORM_CAMP[[#This Row],[Room (11/05)]]="","",IFERROR(VLOOKUP(CONCATENATE(FORM_CAMP[[#This Row],[Hotel]],".",FORM_CAMP[[#This Row],[Room (11/05)]]),SET!$AN$2:$AO$31,2,FALSE),"ND"))</f>
        <v/>
      </c>
      <c r="AD19" s="41"/>
      <c r="AE19" s="41"/>
      <c r="AF19" s="41"/>
      <c r="AG19" s="41"/>
      <c r="AH19" s="41"/>
      <c r="AI19" s="41"/>
    </row>
    <row r="20" spans="2:35">
      <c r="B20" s="2" t="str">
        <f>IF(FORM_CAMP[[#This Row],[LAST NAME]]="","B",IF(FORM_CAMP[[#This Row],[Training camp ?]]="No","G",IF(OR(FORM_CAMP[[#This Row],[Hotel]]=""),"O",IF(COUNTIF(AE20:AG20,"R")=0,"G","R"))))</f>
        <v>B</v>
      </c>
      <c r="C20" s="2">
        <v>8</v>
      </c>
      <c r="D20" s="14" t="str">
        <f>IF(FORM_GEN[[#This Row],[Title]]="","",FORM_GEN[[#This Row],[Title]])</f>
        <v/>
      </c>
      <c r="E20" s="14" t="str">
        <f>IF(FORM_GEN[[#This Row],[LAST NAME]]="","",FORM_GEN[[#This Row],[LAST NAME]])</f>
        <v/>
      </c>
      <c r="F20" s="14" t="str">
        <f>IF(FORM_GEN[[#This Row],[FIRST NAME]]="","",FORM_GEN[[#This Row],[FIRST NAME]])</f>
        <v/>
      </c>
      <c r="G20" s="15" t="str">
        <f>IF(FORM_GEN[[#This Row],[Arrival date]]="","",FORM_GEN[[#This Row],[Arrival date]])</f>
        <v/>
      </c>
      <c r="H20" s="15" t="str">
        <f>IF(FORM_GEN[[#This Row],[Departure date]]="","",FORM_GEN[[#This Row],[Departure date]])</f>
        <v/>
      </c>
      <c r="I20" s="11"/>
      <c r="J20" s="17"/>
      <c r="K20" s="63"/>
      <c r="L20" s="64"/>
      <c r="M20" s="65"/>
      <c r="N20" s="17"/>
      <c r="O20" s="17"/>
      <c r="P20" s="17"/>
      <c r="Q20" s="63"/>
      <c r="R20" s="64"/>
      <c r="S20" s="65"/>
      <c r="T20" s="17"/>
      <c r="U20" s="17"/>
      <c r="V20" s="41"/>
      <c r="W20" s="41" t="str">
        <f>IF(FORM_CAMP[[#This Row],[Arrival date]]="","",IF(AND(FORM_CAMP[[#This Row],[Arrival date]]&lt;=DATE(2022,4,25),FORM_CAMP[[#This Row],[Departure date]]&gt;DATE(2022,4,25)),"YES","NO"))</f>
        <v/>
      </c>
      <c r="X20" s="41" t="str">
        <f>IF(FORM_CAMP[[#This Row],[Arrival date]]="","",IF(AND(FORM_CAMP[[#This Row],[Arrival date]]&lt;=DATE(2022,4,26),FORM_CAMP[[#This Row],[Departure date]]&gt;DATE(2022,4,26)),"YES","NO"))</f>
        <v/>
      </c>
      <c r="Y20" s="41" t="str">
        <f>IF(FORM_CAMP[[#This Row],[Arrival date]]="","",IF(AND(FORM_CAMP[[#This Row],[Arrival date]]&lt;=DATE(2022,4,27),FORM_CAMP[[#This Row],[Departure date]]&gt;DATE(2022,4,27)),"YES","NO"))</f>
        <v/>
      </c>
      <c r="Z20" s="41"/>
      <c r="AA20" s="41" t="str">
        <f>IF(FORM_CAMP[[#This Row],[Room (09/05)]]="","",IFERROR(VLOOKUP(CONCATENATE(FORM_CAMP[[#This Row],[Hotel]],".",FORM_CAMP[[#This Row],[Room (09/05)]]),SET!$AN$2:$AO$31,2,FALSE),"ND"))</f>
        <v/>
      </c>
      <c r="AB20" s="41" t="str">
        <f>IF(FORM_CAMP[[#This Row],[Room (10/05)]]="","",IFERROR(VLOOKUP(CONCATENATE(FORM_CAMP[[#This Row],[Hotel]],".",FORM_CAMP[[#This Row],[Room (10/05)]]),SET!$AN$2:$AO$31,2,FALSE),"ND"))</f>
        <v/>
      </c>
      <c r="AC20" s="41" t="str">
        <f>IF(FORM_CAMP[[#This Row],[Room (11/05)]]="","",IFERROR(VLOOKUP(CONCATENATE(FORM_CAMP[[#This Row],[Hotel]],".",FORM_CAMP[[#This Row],[Room (11/05)]]),SET!$AN$2:$AO$31,2,FALSE),"ND"))</f>
        <v/>
      </c>
      <c r="AD20" s="41"/>
      <c r="AE20" s="41"/>
      <c r="AF20" s="41"/>
      <c r="AG20" s="41"/>
      <c r="AH20" s="41"/>
      <c r="AI20" s="41"/>
    </row>
    <row r="21" spans="2:35">
      <c r="B21" s="2" t="str">
        <f>IF(FORM_CAMP[[#This Row],[LAST NAME]]="","B",IF(FORM_CAMP[[#This Row],[Training camp ?]]="No","G",IF(OR(FORM_CAMP[[#This Row],[Hotel]]=""),"O",IF(COUNTIF(AE21:AG21,"R")=0,"G","R"))))</f>
        <v>B</v>
      </c>
      <c r="C21" s="2">
        <v>9</v>
      </c>
      <c r="D21" s="14" t="str">
        <f>IF(FORM_GEN[[#This Row],[Title]]="","",FORM_GEN[[#This Row],[Title]])</f>
        <v/>
      </c>
      <c r="E21" s="14" t="str">
        <f>IF(FORM_GEN[[#This Row],[LAST NAME]]="","",FORM_GEN[[#This Row],[LAST NAME]])</f>
        <v/>
      </c>
      <c r="F21" s="14" t="str">
        <f>IF(FORM_GEN[[#This Row],[FIRST NAME]]="","",FORM_GEN[[#This Row],[FIRST NAME]])</f>
        <v/>
      </c>
      <c r="G21" s="15" t="str">
        <f>IF(FORM_GEN[[#This Row],[Arrival date]]="","",FORM_GEN[[#This Row],[Arrival date]])</f>
        <v/>
      </c>
      <c r="H21" s="15" t="str">
        <f>IF(FORM_GEN[[#This Row],[Departure date]]="","",FORM_GEN[[#This Row],[Departure date]])</f>
        <v/>
      </c>
      <c r="I21" s="11"/>
      <c r="J21" s="17"/>
      <c r="K21" s="63"/>
      <c r="L21" s="64"/>
      <c r="M21" s="65"/>
      <c r="N21" s="17"/>
      <c r="O21" s="17"/>
      <c r="P21" s="17"/>
      <c r="Q21" s="63"/>
      <c r="R21" s="64"/>
      <c r="S21" s="65"/>
      <c r="T21" s="17"/>
      <c r="U21" s="17"/>
      <c r="V21" s="41"/>
      <c r="W21" s="41" t="str">
        <f>IF(FORM_CAMP[[#This Row],[Arrival date]]="","",IF(AND(FORM_CAMP[[#This Row],[Arrival date]]&lt;=DATE(2022,4,25),FORM_CAMP[[#This Row],[Departure date]]&gt;DATE(2022,4,25)),"YES","NO"))</f>
        <v/>
      </c>
      <c r="X21" s="41" t="str">
        <f>IF(FORM_CAMP[[#This Row],[Arrival date]]="","",IF(AND(FORM_CAMP[[#This Row],[Arrival date]]&lt;=DATE(2022,4,26),FORM_CAMP[[#This Row],[Departure date]]&gt;DATE(2022,4,26)),"YES","NO"))</f>
        <v/>
      </c>
      <c r="Y21" s="41" t="str">
        <f>IF(FORM_CAMP[[#This Row],[Arrival date]]="","",IF(AND(FORM_CAMP[[#This Row],[Arrival date]]&lt;=DATE(2022,4,27),FORM_CAMP[[#This Row],[Departure date]]&gt;DATE(2022,4,27)),"YES","NO"))</f>
        <v/>
      </c>
      <c r="Z21" s="41"/>
      <c r="AA21" s="41" t="str">
        <f>IF(FORM_CAMP[[#This Row],[Room (09/05)]]="","",IFERROR(VLOOKUP(CONCATENATE(FORM_CAMP[[#This Row],[Hotel]],".",FORM_CAMP[[#This Row],[Room (09/05)]]),SET!$AN$2:$AO$31,2,FALSE),"ND"))</f>
        <v/>
      </c>
      <c r="AB21" s="41" t="str">
        <f>IF(FORM_CAMP[[#This Row],[Room (10/05)]]="","",IFERROR(VLOOKUP(CONCATENATE(FORM_CAMP[[#This Row],[Hotel]],".",FORM_CAMP[[#This Row],[Room (10/05)]]),SET!$AN$2:$AO$31,2,FALSE),"ND"))</f>
        <v/>
      </c>
      <c r="AC21" s="41" t="str">
        <f>IF(FORM_CAMP[[#This Row],[Room (11/05)]]="","",IFERROR(VLOOKUP(CONCATENATE(FORM_CAMP[[#This Row],[Hotel]],".",FORM_CAMP[[#This Row],[Room (11/05)]]),SET!$AN$2:$AO$31,2,FALSE),"ND"))</f>
        <v/>
      </c>
      <c r="AD21" s="41"/>
      <c r="AE21" s="41"/>
      <c r="AF21" s="41"/>
      <c r="AG21" s="41"/>
      <c r="AH21" s="41"/>
      <c r="AI21" s="41"/>
    </row>
    <row r="22" spans="2:35">
      <c r="B22" s="2" t="str">
        <f>IF(FORM_CAMP[[#This Row],[LAST NAME]]="","B",IF(FORM_CAMP[[#This Row],[Training camp ?]]="No","G",IF(OR(FORM_CAMP[[#This Row],[Hotel]]=""),"O",IF(COUNTIF(AE22:AG22,"R")=0,"G","R"))))</f>
        <v>B</v>
      </c>
      <c r="C22" s="2">
        <v>10</v>
      </c>
      <c r="D22" s="14" t="str">
        <f>IF(FORM_GEN[[#This Row],[Title]]="","",FORM_GEN[[#This Row],[Title]])</f>
        <v/>
      </c>
      <c r="E22" s="14" t="str">
        <f>IF(FORM_GEN[[#This Row],[LAST NAME]]="","",FORM_GEN[[#This Row],[LAST NAME]])</f>
        <v/>
      </c>
      <c r="F22" s="14" t="str">
        <f>IF(FORM_GEN[[#This Row],[FIRST NAME]]="","",FORM_GEN[[#This Row],[FIRST NAME]])</f>
        <v/>
      </c>
      <c r="G22" s="15" t="str">
        <f>IF(FORM_GEN[[#This Row],[Arrival date]]="","",FORM_GEN[[#This Row],[Arrival date]])</f>
        <v/>
      </c>
      <c r="H22" s="15" t="str">
        <f>IF(FORM_GEN[[#This Row],[Departure date]]="","",FORM_GEN[[#This Row],[Departure date]])</f>
        <v/>
      </c>
      <c r="I22" s="11"/>
      <c r="J22" s="17"/>
      <c r="K22" s="63"/>
      <c r="L22" s="64"/>
      <c r="M22" s="65"/>
      <c r="N22" s="17"/>
      <c r="O22" s="17"/>
      <c r="P22" s="17"/>
      <c r="Q22" s="63"/>
      <c r="R22" s="64"/>
      <c r="S22" s="65"/>
      <c r="T22" s="17"/>
      <c r="U22" s="17"/>
      <c r="V22" s="41"/>
      <c r="W22" s="41" t="str">
        <f>IF(FORM_CAMP[[#This Row],[Arrival date]]="","",IF(AND(FORM_CAMP[[#This Row],[Arrival date]]&lt;=DATE(2022,4,25),FORM_CAMP[[#This Row],[Departure date]]&gt;DATE(2022,4,25)),"YES","NO"))</f>
        <v/>
      </c>
      <c r="X22" s="41" t="str">
        <f>IF(FORM_CAMP[[#This Row],[Arrival date]]="","",IF(AND(FORM_CAMP[[#This Row],[Arrival date]]&lt;=DATE(2022,4,26),FORM_CAMP[[#This Row],[Departure date]]&gt;DATE(2022,4,26)),"YES","NO"))</f>
        <v/>
      </c>
      <c r="Y22" s="41" t="str">
        <f>IF(FORM_CAMP[[#This Row],[Arrival date]]="","",IF(AND(FORM_CAMP[[#This Row],[Arrival date]]&lt;=DATE(2022,4,27),FORM_CAMP[[#This Row],[Departure date]]&gt;DATE(2022,4,27)),"YES","NO"))</f>
        <v/>
      </c>
      <c r="Z22" s="41"/>
      <c r="AA22" s="41" t="str">
        <f>IF(FORM_CAMP[[#This Row],[Room (09/05)]]="","",IFERROR(VLOOKUP(CONCATENATE(FORM_CAMP[[#This Row],[Hotel]],".",FORM_CAMP[[#This Row],[Room (09/05)]]),SET!$AN$2:$AO$31,2,FALSE),"ND"))</f>
        <v/>
      </c>
      <c r="AB22" s="41" t="str">
        <f>IF(FORM_CAMP[[#This Row],[Room (10/05)]]="","",IFERROR(VLOOKUP(CONCATENATE(FORM_CAMP[[#This Row],[Hotel]],".",FORM_CAMP[[#This Row],[Room (10/05)]]),SET!$AN$2:$AO$31,2,FALSE),"ND"))</f>
        <v/>
      </c>
      <c r="AC22" s="41" t="str">
        <f>IF(FORM_CAMP[[#This Row],[Room (11/05)]]="","",IFERROR(VLOOKUP(CONCATENATE(FORM_CAMP[[#This Row],[Hotel]],".",FORM_CAMP[[#This Row],[Room (11/05)]]),SET!$AN$2:$AO$31,2,FALSE),"ND"))</f>
        <v/>
      </c>
      <c r="AD22" s="41"/>
      <c r="AE22" s="41"/>
      <c r="AF22" s="41"/>
      <c r="AG22" s="41"/>
      <c r="AH22" s="41"/>
      <c r="AI22" s="41"/>
    </row>
    <row r="23" spans="2:35">
      <c r="B23" s="2" t="str">
        <f>IF(FORM_CAMP[[#This Row],[LAST NAME]]="","B",IF(FORM_CAMP[[#This Row],[Training camp ?]]="No","G",IF(OR(FORM_CAMP[[#This Row],[Hotel]]=""),"O",IF(COUNTIF(AE23:AG23,"R")=0,"G","R"))))</f>
        <v>B</v>
      </c>
      <c r="C23" s="2">
        <v>11</v>
      </c>
      <c r="D23" s="14" t="str">
        <f>IF(FORM_GEN[[#This Row],[Title]]="","",FORM_GEN[[#This Row],[Title]])</f>
        <v/>
      </c>
      <c r="E23" s="14" t="str">
        <f>IF(FORM_GEN[[#This Row],[LAST NAME]]="","",FORM_GEN[[#This Row],[LAST NAME]])</f>
        <v/>
      </c>
      <c r="F23" s="14" t="str">
        <f>IF(FORM_GEN[[#This Row],[FIRST NAME]]="","",FORM_GEN[[#This Row],[FIRST NAME]])</f>
        <v/>
      </c>
      <c r="G23" s="15" t="str">
        <f>IF(FORM_GEN[[#This Row],[Arrival date]]="","",FORM_GEN[[#This Row],[Arrival date]])</f>
        <v/>
      </c>
      <c r="H23" s="15" t="str">
        <f>IF(FORM_GEN[[#This Row],[Departure date]]="","",FORM_GEN[[#This Row],[Departure date]])</f>
        <v/>
      </c>
      <c r="I23" s="11"/>
      <c r="J23" s="17"/>
      <c r="K23" s="63"/>
      <c r="L23" s="64"/>
      <c r="M23" s="65"/>
      <c r="N23" s="17"/>
      <c r="O23" s="17"/>
      <c r="P23" s="17"/>
      <c r="Q23" s="63"/>
      <c r="R23" s="64"/>
      <c r="S23" s="65"/>
      <c r="T23" s="17"/>
      <c r="U23" s="17"/>
      <c r="V23" s="41"/>
      <c r="W23" s="41" t="str">
        <f>IF(FORM_CAMP[[#This Row],[Arrival date]]="","",IF(AND(FORM_CAMP[[#This Row],[Arrival date]]&lt;=DATE(2022,4,25),FORM_CAMP[[#This Row],[Departure date]]&gt;DATE(2022,4,25)),"YES","NO"))</f>
        <v/>
      </c>
      <c r="X23" s="41" t="str">
        <f>IF(FORM_CAMP[[#This Row],[Arrival date]]="","",IF(AND(FORM_CAMP[[#This Row],[Arrival date]]&lt;=DATE(2022,4,26),FORM_CAMP[[#This Row],[Departure date]]&gt;DATE(2022,4,26)),"YES","NO"))</f>
        <v/>
      </c>
      <c r="Y23" s="41" t="str">
        <f>IF(FORM_CAMP[[#This Row],[Arrival date]]="","",IF(AND(FORM_CAMP[[#This Row],[Arrival date]]&lt;=DATE(2022,4,27),FORM_CAMP[[#This Row],[Departure date]]&gt;DATE(2022,4,27)),"YES","NO"))</f>
        <v/>
      </c>
      <c r="Z23" s="41"/>
      <c r="AA23" s="41" t="str">
        <f>IF(FORM_CAMP[[#This Row],[Room (09/05)]]="","",IFERROR(VLOOKUP(CONCATENATE(FORM_CAMP[[#This Row],[Hotel]],".",FORM_CAMP[[#This Row],[Room (09/05)]]),SET!$AN$2:$AO$31,2,FALSE),"ND"))</f>
        <v/>
      </c>
      <c r="AB23" s="41" t="str">
        <f>IF(FORM_CAMP[[#This Row],[Room (10/05)]]="","",IFERROR(VLOOKUP(CONCATENATE(FORM_CAMP[[#This Row],[Hotel]],".",FORM_CAMP[[#This Row],[Room (10/05)]]),SET!$AN$2:$AO$31,2,FALSE),"ND"))</f>
        <v/>
      </c>
      <c r="AC23" s="41" t="str">
        <f>IF(FORM_CAMP[[#This Row],[Room (11/05)]]="","",IFERROR(VLOOKUP(CONCATENATE(FORM_CAMP[[#This Row],[Hotel]],".",FORM_CAMP[[#This Row],[Room (11/05)]]),SET!$AN$2:$AO$31,2,FALSE),"ND"))</f>
        <v/>
      </c>
      <c r="AD23" s="41"/>
      <c r="AE23" s="41"/>
      <c r="AF23" s="41"/>
      <c r="AG23" s="41"/>
      <c r="AH23" s="41"/>
      <c r="AI23" s="41"/>
    </row>
    <row r="24" spans="2:35">
      <c r="B24" s="2" t="str">
        <f>IF(FORM_CAMP[[#This Row],[LAST NAME]]="","B",IF(FORM_CAMP[[#This Row],[Training camp ?]]="No","G",IF(OR(FORM_CAMP[[#This Row],[Hotel]]=""),"O",IF(COUNTIF(AE24:AG24,"R")=0,"G","R"))))</f>
        <v>B</v>
      </c>
      <c r="C24" s="2">
        <v>12</v>
      </c>
      <c r="D24" s="14" t="str">
        <f>IF(FORM_GEN[[#This Row],[Title]]="","",FORM_GEN[[#This Row],[Title]])</f>
        <v/>
      </c>
      <c r="E24" s="14" t="str">
        <f>IF(FORM_GEN[[#This Row],[LAST NAME]]="","",FORM_GEN[[#This Row],[LAST NAME]])</f>
        <v/>
      </c>
      <c r="F24" s="14" t="str">
        <f>IF(FORM_GEN[[#This Row],[FIRST NAME]]="","",FORM_GEN[[#This Row],[FIRST NAME]])</f>
        <v/>
      </c>
      <c r="G24" s="15" t="str">
        <f>IF(FORM_GEN[[#This Row],[Arrival date]]="","",FORM_GEN[[#This Row],[Arrival date]])</f>
        <v/>
      </c>
      <c r="H24" s="15" t="str">
        <f>IF(FORM_GEN[[#This Row],[Departure date]]="","",FORM_GEN[[#This Row],[Departure date]])</f>
        <v/>
      </c>
      <c r="I24" s="11"/>
      <c r="J24" s="17"/>
      <c r="K24" s="63"/>
      <c r="L24" s="64"/>
      <c r="M24" s="65"/>
      <c r="N24" s="17"/>
      <c r="O24" s="17"/>
      <c r="P24" s="17"/>
      <c r="Q24" s="63"/>
      <c r="R24" s="64"/>
      <c r="S24" s="65"/>
      <c r="T24" s="17"/>
      <c r="U24" s="17"/>
      <c r="V24" s="41"/>
      <c r="W24" s="41" t="str">
        <f>IF(FORM_CAMP[[#This Row],[Arrival date]]="","",IF(AND(FORM_CAMP[[#This Row],[Arrival date]]&lt;=DATE(2022,4,25),FORM_CAMP[[#This Row],[Departure date]]&gt;DATE(2022,4,25)),"YES","NO"))</f>
        <v/>
      </c>
      <c r="X24" s="41" t="str">
        <f>IF(FORM_CAMP[[#This Row],[Arrival date]]="","",IF(AND(FORM_CAMP[[#This Row],[Arrival date]]&lt;=DATE(2022,4,26),FORM_CAMP[[#This Row],[Departure date]]&gt;DATE(2022,4,26)),"YES","NO"))</f>
        <v/>
      </c>
      <c r="Y24" s="41" t="str">
        <f>IF(FORM_CAMP[[#This Row],[Arrival date]]="","",IF(AND(FORM_CAMP[[#This Row],[Arrival date]]&lt;=DATE(2022,4,27),FORM_CAMP[[#This Row],[Departure date]]&gt;DATE(2022,4,27)),"YES","NO"))</f>
        <v/>
      </c>
      <c r="Z24" s="41"/>
      <c r="AA24" s="41" t="str">
        <f>IF(FORM_CAMP[[#This Row],[Room (09/05)]]="","",IFERROR(VLOOKUP(CONCATENATE(FORM_CAMP[[#This Row],[Hotel]],".",FORM_CAMP[[#This Row],[Room (09/05)]]),SET!$AN$2:$AO$31,2,FALSE),"ND"))</f>
        <v/>
      </c>
      <c r="AB24" s="41" t="str">
        <f>IF(FORM_CAMP[[#This Row],[Room (10/05)]]="","",IFERROR(VLOOKUP(CONCATENATE(FORM_CAMP[[#This Row],[Hotel]],".",FORM_CAMP[[#This Row],[Room (10/05)]]),SET!$AN$2:$AO$31,2,FALSE),"ND"))</f>
        <v/>
      </c>
      <c r="AC24" s="41" t="str">
        <f>IF(FORM_CAMP[[#This Row],[Room (11/05)]]="","",IFERROR(VLOOKUP(CONCATENATE(FORM_CAMP[[#This Row],[Hotel]],".",FORM_CAMP[[#This Row],[Room (11/05)]]),SET!$AN$2:$AO$31,2,FALSE),"ND"))</f>
        <v/>
      </c>
      <c r="AD24" s="41"/>
      <c r="AE24" s="41"/>
      <c r="AF24" s="41"/>
      <c r="AG24" s="41"/>
      <c r="AH24" s="41"/>
      <c r="AI24" s="41"/>
    </row>
    <row r="25" spans="2:35">
      <c r="B25" s="2" t="str">
        <f>IF(FORM_CAMP[[#This Row],[LAST NAME]]="","B",IF(FORM_CAMP[[#This Row],[Training camp ?]]="No","G",IF(OR(FORM_CAMP[[#This Row],[Hotel]]=""),"O",IF(COUNTIF(AE25:AG25,"R")=0,"G","R"))))</f>
        <v>B</v>
      </c>
      <c r="C25" s="2">
        <v>13</v>
      </c>
      <c r="D25" s="14" t="str">
        <f>IF(FORM_GEN[[#This Row],[Title]]="","",FORM_GEN[[#This Row],[Title]])</f>
        <v/>
      </c>
      <c r="E25" s="14" t="str">
        <f>IF(FORM_GEN[[#This Row],[LAST NAME]]="","",FORM_GEN[[#This Row],[LAST NAME]])</f>
        <v/>
      </c>
      <c r="F25" s="14" t="str">
        <f>IF(FORM_GEN[[#This Row],[FIRST NAME]]="","",FORM_GEN[[#This Row],[FIRST NAME]])</f>
        <v/>
      </c>
      <c r="G25" s="15" t="str">
        <f>IF(FORM_GEN[[#This Row],[Arrival date]]="","",FORM_GEN[[#This Row],[Arrival date]])</f>
        <v/>
      </c>
      <c r="H25" s="15" t="str">
        <f>IF(FORM_GEN[[#This Row],[Departure date]]="","",FORM_GEN[[#This Row],[Departure date]])</f>
        <v/>
      </c>
      <c r="I25" s="11"/>
      <c r="J25" s="17"/>
      <c r="K25" s="63"/>
      <c r="L25" s="64"/>
      <c r="M25" s="65"/>
      <c r="N25" s="17"/>
      <c r="O25" s="17"/>
      <c r="P25" s="17"/>
      <c r="Q25" s="63"/>
      <c r="R25" s="64"/>
      <c r="S25" s="65"/>
      <c r="T25" s="17"/>
      <c r="U25" s="17"/>
      <c r="V25" s="41"/>
      <c r="W25" s="41" t="str">
        <f>IF(FORM_CAMP[[#This Row],[Arrival date]]="","",IF(AND(FORM_CAMP[[#This Row],[Arrival date]]&lt;=DATE(2022,4,25),FORM_CAMP[[#This Row],[Departure date]]&gt;DATE(2022,4,25)),"YES","NO"))</f>
        <v/>
      </c>
      <c r="X25" s="41" t="str">
        <f>IF(FORM_CAMP[[#This Row],[Arrival date]]="","",IF(AND(FORM_CAMP[[#This Row],[Arrival date]]&lt;=DATE(2022,4,26),FORM_CAMP[[#This Row],[Departure date]]&gt;DATE(2022,4,26)),"YES","NO"))</f>
        <v/>
      </c>
      <c r="Y25" s="41" t="str">
        <f>IF(FORM_CAMP[[#This Row],[Arrival date]]="","",IF(AND(FORM_CAMP[[#This Row],[Arrival date]]&lt;=DATE(2022,4,27),FORM_CAMP[[#This Row],[Departure date]]&gt;DATE(2022,4,27)),"YES","NO"))</f>
        <v/>
      </c>
      <c r="Z25" s="41"/>
      <c r="AA25" s="41" t="str">
        <f>IF(FORM_CAMP[[#This Row],[Room (09/05)]]="","",IFERROR(VLOOKUP(CONCATENATE(FORM_CAMP[[#This Row],[Hotel]],".",FORM_CAMP[[#This Row],[Room (09/05)]]),SET!$AN$2:$AO$31,2,FALSE),"ND"))</f>
        <v/>
      </c>
      <c r="AB25" s="41" t="str">
        <f>IF(FORM_CAMP[[#This Row],[Room (10/05)]]="","",IFERROR(VLOOKUP(CONCATENATE(FORM_CAMP[[#This Row],[Hotel]],".",FORM_CAMP[[#This Row],[Room (10/05)]]),SET!$AN$2:$AO$31,2,FALSE),"ND"))</f>
        <v/>
      </c>
      <c r="AC25" s="41" t="str">
        <f>IF(FORM_CAMP[[#This Row],[Room (11/05)]]="","",IFERROR(VLOOKUP(CONCATENATE(FORM_CAMP[[#This Row],[Hotel]],".",FORM_CAMP[[#This Row],[Room (11/05)]]),SET!$AN$2:$AO$31,2,FALSE),"ND"))</f>
        <v/>
      </c>
      <c r="AD25" s="41"/>
      <c r="AE25" s="41"/>
      <c r="AF25" s="41"/>
      <c r="AG25" s="41"/>
      <c r="AH25" s="41"/>
      <c r="AI25" s="41"/>
    </row>
    <row r="26" spans="2:35">
      <c r="B26" s="2" t="str">
        <f>IF(FORM_CAMP[[#This Row],[LAST NAME]]="","B",IF(FORM_CAMP[[#This Row],[Training camp ?]]="No","G",IF(OR(FORM_CAMP[[#This Row],[Hotel]]=""),"O",IF(COUNTIF(AE26:AG26,"R")=0,"G","R"))))</f>
        <v>B</v>
      </c>
      <c r="C26" s="2">
        <v>14</v>
      </c>
      <c r="D26" s="14" t="str">
        <f>IF(FORM_GEN[[#This Row],[Title]]="","",FORM_GEN[[#This Row],[Title]])</f>
        <v/>
      </c>
      <c r="E26" s="14" t="str">
        <f>IF(FORM_GEN[[#This Row],[LAST NAME]]="","",FORM_GEN[[#This Row],[LAST NAME]])</f>
        <v/>
      </c>
      <c r="F26" s="14" t="str">
        <f>IF(FORM_GEN[[#This Row],[FIRST NAME]]="","",FORM_GEN[[#This Row],[FIRST NAME]])</f>
        <v/>
      </c>
      <c r="G26" s="15" t="str">
        <f>IF(FORM_GEN[[#This Row],[Arrival date]]="","",FORM_GEN[[#This Row],[Arrival date]])</f>
        <v/>
      </c>
      <c r="H26" s="15" t="str">
        <f>IF(FORM_GEN[[#This Row],[Departure date]]="","",FORM_GEN[[#This Row],[Departure date]])</f>
        <v/>
      </c>
      <c r="I26" s="11"/>
      <c r="J26" s="17"/>
      <c r="K26" s="63"/>
      <c r="L26" s="64"/>
      <c r="M26" s="65"/>
      <c r="N26" s="17"/>
      <c r="O26" s="17"/>
      <c r="P26" s="17"/>
      <c r="Q26" s="63"/>
      <c r="R26" s="64"/>
      <c r="S26" s="65"/>
      <c r="T26" s="17"/>
      <c r="U26" s="17"/>
      <c r="V26" s="41"/>
      <c r="W26" s="41" t="str">
        <f>IF(FORM_CAMP[[#This Row],[Arrival date]]="","",IF(AND(FORM_CAMP[[#This Row],[Arrival date]]&lt;=DATE(2022,4,25),FORM_CAMP[[#This Row],[Departure date]]&gt;DATE(2022,4,25)),"YES","NO"))</f>
        <v/>
      </c>
      <c r="X26" s="41" t="str">
        <f>IF(FORM_CAMP[[#This Row],[Arrival date]]="","",IF(AND(FORM_CAMP[[#This Row],[Arrival date]]&lt;=DATE(2022,4,26),FORM_CAMP[[#This Row],[Departure date]]&gt;DATE(2022,4,26)),"YES","NO"))</f>
        <v/>
      </c>
      <c r="Y26" s="41" t="str">
        <f>IF(FORM_CAMP[[#This Row],[Arrival date]]="","",IF(AND(FORM_CAMP[[#This Row],[Arrival date]]&lt;=DATE(2022,4,27),FORM_CAMP[[#This Row],[Departure date]]&gt;DATE(2022,4,27)),"YES","NO"))</f>
        <v/>
      </c>
      <c r="Z26" s="41"/>
      <c r="AA26" s="41" t="str">
        <f>IF(FORM_CAMP[[#This Row],[Room (09/05)]]="","",IFERROR(VLOOKUP(CONCATENATE(FORM_CAMP[[#This Row],[Hotel]],".",FORM_CAMP[[#This Row],[Room (09/05)]]),SET!$AN$2:$AO$31,2,FALSE),"ND"))</f>
        <v/>
      </c>
      <c r="AB26" s="41" t="str">
        <f>IF(FORM_CAMP[[#This Row],[Room (10/05)]]="","",IFERROR(VLOOKUP(CONCATENATE(FORM_CAMP[[#This Row],[Hotel]],".",FORM_CAMP[[#This Row],[Room (10/05)]]),SET!$AN$2:$AO$31,2,FALSE),"ND"))</f>
        <v/>
      </c>
      <c r="AC26" s="41" t="str">
        <f>IF(FORM_CAMP[[#This Row],[Room (11/05)]]="","",IFERROR(VLOOKUP(CONCATENATE(FORM_CAMP[[#This Row],[Hotel]],".",FORM_CAMP[[#This Row],[Room (11/05)]]),SET!$AN$2:$AO$31,2,FALSE),"ND"))</f>
        <v/>
      </c>
      <c r="AD26" s="41"/>
      <c r="AE26" s="41"/>
      <c r="AF26" s="41"/>
      <c r="AG26" s="41"/>
      <c r="AH26" s="41"/>
      <c r="AI26" s="41"/>
    </row>
    <row r="27" spans="2:35">
      <c r="B27" s="2" t="str">
        <f>IF(FORM_CAMP[[#This Row],[LAST NAME]]="","B",IF(FORM_CAMP[[#This Row],[Training camp ?]]="No","G",IF(OR(FORM_CAMP[[#This Row],[Hotel]]=""),"O",IF(COUNTIF(AE27:AG27,"R")=0,"G","R"))))</f>
        <v>B</v>
      </c>
      <c r="C27" s="2">
        <v>15</v>
      </c>
      <c r="D27" s="14" t="str">
        <f>IF(FORM_GEN[[#This Row],[Title]]="","",FORM_GEN[[#This Row],[Title]])</f>
        <v/>
      </c>
      <c r="E27" s="14" t="str">
        <f>IF(FORM_GEN[[#This Row],[LAST NAME]]="","",FORM_GEN[[#This Row],[LAST NAME]])</f>
        <v/>
      </c>
      <c r="F27" s="14" t="str">
        <f>IF(FORM_GEN[[#This Row],[FIRST NAME]]="","",FORM_GEN[[#This Row],[FIRST NAME]])</f>
        <v/>
      </c>
      <c r="G27" s="15" t="str">
        <f>IF(FORM_GEN[[#This Row],[Arrival date]]="","",FORM_GEN[[#This Row],[Arrival date]])</f>
        <v/>
      </c>
      <c r="H27" s="15" t="str">
        <f>IF(FORM_GEN[[#This Row],[Departure date]]="","",FORM_GEN[[#This Row],[Departure date]])</f>
        <v/>
      </c>
      <c r="I27" s="11"/>
      <c r="J27" s="17"/>
      <c r="K27" s="63"/>
      <c r="L27" s="64"/>
      <c r="M27" s="65"/>
      <c r="N27" s="17"/>
      <c r="O27" s="17"/>
      <c r="P27" s="17"/>
      <c r="Q27" s="63"/>
      <c r="R27" s="64"/>
      <c r="S27" s="65"/>
      <c r="T27" s="17"/>
      <c r="U27" s="17"/>
      <c r="V27" s="41"/>
      <c r="W27" s="41" t="str">
        <f>IF(FORM_CAMP[[#This Row],[Arrival date]]="","",IF(AND(FORM_CAMP[[#This Row],[Arrival date]]&lt;=DATE(2022,4,25),FORM_CAMP[[#This Row],[Departure date]]&gt;DATE(2022,4,25)),"YES","NO"))</f>
        <v/>
      </c>
      <c r="X27" s="41" t="str">
        <f>IF(FORM_CAMP[[#This Row],[Arrival date]]="","",IF(AND(FORM_CAMP[[#This Row],[Arrival date]]&lt;=DATE(2022,4,26),FORM_CAMP[[#This Row],[Departure date]]&gt;DATE(2022,4,26)),"YES","NO"))</f>
        <v/>
      </c>
      <c r="Y27" s="41" t="str">
        <f>IF(FORM_CAMP[[#This Row],[Arrival date]]="","",IF(AND(FORM_CAMP[[#This Row],[Arrival date]]&lt;=DATE(2022,4,27),FORM_CAMP[[#This Row],[Departure date]]&gt;DATE(2022,4,27)),"YES","NO"))</f>
        <v/>
      </c>
      <c r="Z27" s="41"/>
      <c r="AA27" s="41" t="str">
        <f>IF(FORM_CAMP[[#This Row],[Room (09/05)]]="","",IFERROR(VLOOKUP(CONCATENATE(FORM_CAMP[[#This Row],[Hotel]],".",FORM_CAMP[[#This Row],[Room (09/05)]]),SET!$AN$2:$AO$31,2,FALSE),"ND"))</f>
        <v/>
      </c>
      <c r="AB27" s="41" t="str">
        <f>IF(FORM_CAMP[[#This Row],[Room (10/05)]]="","",IFERROR(VLOOKUP(CONCATENATE(FORM_CAMP[[#This Row],[Hotel]],".",FORM_CAMP[[#This Row],[Room (10/05)]]),SET!$AN$2:$AO$31,2,FALSE),"ND"))</f>
        <v/>
      </c>
      <c r="AC27" s="41" t="str">
        <f>IF(FORM_CAMP[[#This Row],[Room (11/05)]]="","",IFERROR(VLOOKUP(CONCATENATE(FORM_CAMP[[#This Row],[Hotel]],".",FORM_CAMP[[#This Row],[Room (11/05)]]),SET!$AN$2:$AO$31,2,FALSE),"ND"))</f>
        <v/>
      </c>
      <c r="AD27" s="41"/>
      <c r="AE27" s="41"/>
      <c r="AF27" s="41"/>
      <c r="AG27" s="41"/>
      <c r="AH27" s="41"/>
      <c r="AI27" s="41"/>
    </row>
    <row r="28" spans="2:35">
      <c r="B28" s="2" t="str">
        <f>IF(FORM_CAMP[[#This Row],[LAST NAME]]="","B",IF(FORM_CAMP[[#This Row],[Training camp ?]]="No","G",IF(OR(FORM_CAMP[[#This Row],[Hotel]]=""),"O",IF(COUNTIF(AE28:AG28,"R")=0,"G","R"))))</f>
        <v>B</v>
      </c>
      <c r="C28" s="2">
        <v>16</v>
      </c>
      <c r="D28" s="14" t="str">
        <f>IF(FORM_GEN[[#This Row],[Title]]="","",FORM_GEN[[#This Row],[Title]])</f>
        <v/>
      </c>
      <c r="E28" s="14" t="str">
        <f>IF(FORM_GEN[[#This Row],[LAST NAME]]="","",FORM_GEN[[#This Row],[LAST NAME]])</f>
        <v/>
      </c>
      <c r="F28" s="14" t="str">
        <f>IF(FORM_GEN[[#This Row],[FIRST NAME]]="","",FORM_GEN[[#This Row],[FIRST NAME]])</f>
        <v/>
      </c>
      <c r="G28" s="15" t="str">
        <f>IF(FORM_GEN[[#This Row],[Arrival date]]="","",FORM_GEN[[#This Row],[Arrival date]])</f>
        <v/>
      </c>
      <c r="H28" s="15" t="str">
        <f>IF(FORM_GEN[[#This Row],[Departure date]]="","",FORM_GEN[[#This Row],[Departure date]])</f>
        <v/>
      </c>
      <c r="I28" s="11"/>
      <c r="J28" s="17"/>
      <c r="K28" s="63"/>
      <c r="L28" s="64"/>
      <c r="M28" s="65"/>
      <c r="N28" s="17"/>
      <c r="O28" s="17"/>
      <c r="P28" s="17"/>
      <c r="Q28" s="63"/>
      <c r="R28" s="64"/>
      <c r="S28" s="65"/>
      <c r="T28" s="17"/>
      <c r="U28" s="17"/>
      <c r="V28" s="41"/>
      <c r="W28" s="41" t="str">
        <f>IF(FORM_CAMP[[#This Row],[Arrival date]]="","",IF(AND(FORM_CAMP[[#This Row],[Arrival date]]&lt;=DATE(2022,4,25),FORM_CAMP[[#This Row],[Departure date]]&gt;DATE(2022,4,25)),"YES","NO"))</f>
        <v/>
      </c>
      <c r="X28" s="41" t="str">
        <f>IF(FORM_CAMP[[#This Row],[Arrival date]]="","",IF(AND(FORM_CAMP[[#This Row],[Arrival date]]&lt;=DATE(2022,4,26),FORM_CAMP[[#This Row],[Departure date]]&gt;DATE(2022,4,26)),"YES","NO"))</f>
        <v/>
      </c>
      <c r="Y28" s="41" t="str">
        <f>IF(FORM_CAMP[[#This Row],[Arrival date]]="","",IF(AND(FORM_CAMP[[#This Row],[Arrival date]]&lt;=DATE(2022,4,27),FORM_CAMP[[#This Row],[Departure date]]&gt;DATE(2022,4,27)),"YES","NO"))</f>
        <v/>
      </c>
      <c r="Z28" s="41"/>
      <c r="AA28" s="41" t="str">
        <f>IF(FORM_CAMP[[#This Row],[Room (09/05)]]="","",IFERROR(VLOOKUP(CONCATENATE(FORM_CAMP[[#This Row],[Hotel]],".",FORM_CAMP[[#This Row],[Room (09/05)]]),SET!$AN$2:$AO$31,2,FALSE),"ND"))</f>
        <v/>
      </c>
      <c r="AB28" s="41" t="str">
        <f>IF(FORM_CAMP[[#This Row],[Room (10/05)]]="","",IFERROR(VLOOKUP(CONCATENATE(FORM_CAMP[[#This Row],[Hotel]],".",FORM_CAMP[[#This Row],[Room (10/05)]]),SET!$AN$2:$AO$31,2,FALSE),"ND"))</f>
        <v/>
      </c>
      <c r="AC28" s="41" t="str">
        <f>IF(FORM_CAMP[[#This Row],[Room (11/05)]]="","",IFERROR(VLOOKUP(CONCATENATE(FORM_CAMP[[#This Row],[Hotel]],".",FORM_CAMP[[#This Row],[Room (11/05)]]),SET!$AN$2:$AO$31,2,FALSE),"ND"))</f>
        <v/>
      </c>
      <c r="AD28" s="41"/>
      <c r="AE28" s="41"/>
      <c r="AF28" s="41"/>
      <c r="AG28" s="41"/>
      <c r="AH28" s="41"/>
      <c r="AI28" s="41"/>
    </row>
    <row r="29" spans="2:35">
      <c r="B29" s="2" t="str">
        <f>IF(FORM_CAMP[[#This Row],[LAST NAME]]="","B",IF(FORM_CAMP[[#This Row],[Training camp ?]]="No","G",IF(OR(FORM_CAMP[[#This Row],[Hotel]]=""),"O",IF(COUNTIF(AE29:AG29,"R")=0,"G","R"))))</f>
        <v>B</v>
      </c>
      <c r="C29" s="2">
        <v>17</v>
      </c>
      <c r="D29" s="14" t="str">
        <f>IF(FORM_GEN[[#This Row],[Title]]="","",FORM_GEN[[#This Row],[Title]])</f>
        <v/>
      </c>
      <c r="E29" s="14" t="str">
        <f>IF(FORM_GEN[[#This Row],[LAST NAME]]="","",FORM_GEN[[#This Row],[LAST NAME]])</f>
        <v/>
      </c>
      <c r="F29" s="14" t="str">
        <f>IF(FORM_GEN[[#This Row],[FIRST NAME]]="","",FORM_GEN[[#This Row],[FIRST NAME]])</f>
        <v/>
      </c>
      <c r="G29" s="15" t="str">
        <f>IF(FORM_GEN[[#This Row],[Arrival date]]="","",FORM_GEN[[#This Row],[Arrival date]])</f>
        <v/>
      </c>
      <c r="H29" s="15" t="str">
        <f>IF(FORM_GEN[[#This Row],[Departure date]]="","",FORM_GEN[[#This Row],[Departure date]])</f>
        <v/>
      </c>
      <c r="I29" s="11"/>
      <c r="J29" s="17"/>
      <c r="K29" s="63"/>
      <c r="L29" s="64"/>
      <c r="M29" s="65"/>
      <c r="N29" s="17"/>
      <c r="O29" s="17"/>
      <c r="P29" s="17"/>
      <c r="Q29" s="63"/>
      <c r="R29" s="64"/>
      <c r="S29" s="65"/>
      <c r="T29" s="17"/>
      <c r="U29" s="17"/>
      <c r="V29" s="41"/>
      <c r="W29" s="41" t="str">
        <f>IF(FORM_CAMP[[#This Row],[Arrival date]]="","",IF(AND(FORM_CAMP[[#This Row],[Arrival date]]&lt;=DATE(2022,4,25),FORM_CAMP[[#This Row],[Departure date]]&gt;DATE(2022,4,25)),"YES","NO"))</f>
        <v/>
      </c>
      <c r="X29" s="41" t="str">
        <f>IF(FORM_CAMP[[#This Row],[Arrival date]]="","",IF(AND(FORM_CAMP[[#This Row],[Arrival date]]&lt;=DATE(2022,4,26),FORM_CAMP[[#This Row],[Departure date]]&gt;DATE(2022,4,26)),"YES","NO"))</f>
        <v/>
      </c>
      <c r="Y29" s="41" t="str">
        <f>IF(FORM_CAMP[[#This Row],[Arrival date]]="","",IF(AND(FORM_CAMP[[#This Row],[Arrival date]]&lt;=DATE(2022,4,27),FORM_CAMP[[#This Row],[Departure date]]&gt;DATE(2022,4,27)),"YES","NO"))</f>
        <v/>
      </c>
      <c r="Z29" s="41"/>
      <c r="AA29" s="41" t="str">
        <f>IF(FORM_CAMP[[#This Row],[Room (09/05)]]="","",IFERROR(VLOOKUP(CONCATENATE(FORM_CAMP[[#This Row],[Hotel]],".",FORM_CAMP[[#This Row],[Room (09/05)]]),SET!$AN$2:$AO$31,2,FALSE),"ND"))</f>
        <v/>
      </c>
      <c r="AB29" s="41" t="str">
        <f>IF(FORM_CAMP[[#This Row],[Room (10/05)]]="","",IFERROR(VLOOKUP(CONCATENATE(FORM_CAMP[[#This Row],[Hotel]],".",FORM_CAMP[[#This Row],[Room (10/05)]]),SET!$AN$2:$AO$31,2,FALSE),"ND"))</f>
        <v/>
      </c>
      <c r="AC29" s="41" t="str">
        <f>IF(FORM_CAMP[[#This Row],[Room (11/05)]]="","",IFERROR(VLOOKUP(CONCATENATE(FORM_CAMP[[#This Row],[Hotel]],".",FORM_CAMP[[#This Row],[Room (11/05)]]),SET!$AN$2:$AO$31,2,FALSE),"ND"))</f>
        <v/>
      </c>
      <c r="AD29" s="41"/>
      <c r="AE29" s="41"/>
      <c r="AF29" s="41"/>
      <c r="AG29" s="41"/>
      <c r="AH29" s="41"/>
      <c r="AI29" s="41"/>
    </row>
    <row r="30" spans="2:35">
      <c r="B30" s="2" t="str">
        <f>IF(FORM_CAMP[[#This Row],[LAST NAME]]="","B",IF(FORM_CAMP[[#This Row],[Training camp ?]]="No","G",IF(OR(FORM_CAMP[[#This Row],[Hotel]]=""),"O",IF(COUNTIF(AE30:AG30,"R")=0,"G","R"))))</f>
        <v>B</v>
      </c>
      <c r="C30" s="2">
        <v>18</v>
      </c>
      <c r="D30" s="14" t="str">
        <f>IF(FORM_GEN[[#This Row],[Title]]="","",FORM_GEN[[#This Row],[Title]])</f>
        <v/>
      </c>
      <c r="E30" s="14" t="str">
        <f>IF(FORM_GEN[[#This Row],[LAST NAME]]="","",FORM_GEN[[#This Row],[LAST NAME]])</f>
        <v/>
      </c>
      <c r="F30" s="14" t="str">
        <f>IF(FORM_GEN[[#This Row],[FIRST NAME]]="","",FORM_GEN[[#This Row],[FIRST NAME]])</f>
        <v/>
      </c>
      <c r="G30" s="15" t="str">
        <f>IF(FORM_GEN[[#This Row],[Arrival date]]="","",FORM_GEN[[#This Row],[Arrival date]])</f>
        <v/>
      </c>
      <c r="H30" s="15" t="str">
        <f>IF(FORM_GEN[[#This Row],[Departure date]]="","",FORM_GEN[[#This Row],[Departure date]])</f>
        <v/>
      </c>
      <c r="I30" s="11"/>
      <c r="J30" s="17"/>
      <c r="K30" s="63"/>
      <c r="L30" s="64"/>
      <c r="M30" s="65"/>
      <c r="N30" s="17"/>
      <c r="O30" s="17"/>
      <c r="P30" s="17"/>
      <c r="Q30" s="63"/>
      <c r="R30" s="64"/>
      <c r="S30" s="65"/>
      <c r="T30" s="17"/>
      <c r="U30" s="17"/>
      <c r="V30" s="41"/>
      <c r="W30" s="41" t="str">
        <f>IF(FORM_CAMP[[#This Row],[Arrival date]]="","",IF(AND(FORM_CAMP[[#This Row],[Arrival date]]&lt;=DATE(2022,4,25),FORM_CAMP[[#This Row],[Departure date]]&gt;DATE(2022,4,25)),"YES","NO"))</f>
        <v/>
      </c>
      <c r="X30" s="41" t="str">
        <f>IF(FORM_CAMP[[#This Row],[Arrival date]]="","",IF(AND(FORM_CAMP[[#This Row],[Arrival date]]&lt;=DATE(2022,4,26),FORM_CAMP[[#This Row],[Departure date]]&gt;DATE(2022,4,26)),"YES","NO"))</f>
        <v/>
      </c>
      <c r="Y30" s="41" t="str">
        <f>IF(FORM_CAMP[[#This Row],[Arrival date]]="","",IF(AND(FORM_CAMP[[#This Row],[Arrival date]]&lt;=DATE(2022,4,27),FORM_CAMP[[#This Row],[Departure date]]&gt;DATE(2022,4,27)),"YES","NO"))</f>
        <v/>
      </c>
      <c r="Z30" s="41"/>
      <c r="AA30" s="41" t="str">
        <f>IF(FORM_CAMP[[#This Row],[Room (09/05)]]="","",IFERROR(VLOOKUP(CONCATENATE(FORM_CAMP[[#This Row],[Hotel]],".",FORM_CAMP[[#This Row],[Room (09/05)]]),SET!$AN$2:$AO$31,2,FALSE),"ND"))</f>
        <v/>
      </c>
      <c r="AB30" s="41" t="str">
        <f>IF(FORM_CAMP[[#This Row],[Room (10/05)]]="","",IFERROR(VLOOKUP(CONCATENATE(FORM_CAMP[[#This Row],[Hotel]],".",FORM_CAMP[[#This Row],[Room (10/05)]]),SET!$AN$2:$AO$31,2,FALSE),"ND"))</f>
        <v/>
      </c>
      <c r="AC30" s="41" t="str">
        <f>IF(FORM_CAMP[[#This Row],[Room (11/05)]]="","",IFERROR(VLOOKUP(CONCATENATE(FORM_CAMP[[#This Row],[Hotel]],".",FORM_CAMP[[#This Row],[Room (11/05)]]),SET!$AN$2:$AO$31,2,FALSE),"ND"))</f>
        <v/>
      </c>
      <c r="AD30" s="41"/>
      <c r="AE30" s="41"/>
      <c r="AF30" s="41"/>
      <c r="AG30" s="41"/>
      <c r="AH30" s="41"/>
      <c r="AI30" s="41"/>
    </row>
    <row r="31" spans="2:35">
      <c r="B31" s="2" t="str">
        <f>IF(FORM_CAMP[[#This Row],[LAST NAME]]="","B",IF(FORM_CAMP[[#This Row],[Training camp ?]]="No","G",IF(OR(FORM_CAMP[[#This Row],[Hotel]]=""),"O",IF(COUNTIF(AE31:AG31,"R")=0,"G","R"))))</f>
        <v>B</v>
      </c>
      <c r="C31" s="2">
        <v>19</v>
      </c>
      <c r="D31" s="14" t="str">
        <f>IF(FORM_GEN[[#This Row],[Title]]="","",FORM_GEN[[#This Row],[Title]])</f>
        <v/>
      </c>
      <c r="E31" s="14" t="str">
        <f>IF(FORM_GEN[[#This Row],[LAST NAME]]="","",FORM_GEN[[#This Row],[LAST NAME]])</f>
        <v/>
      </c>
      <c r="F31" s="14" t="str">
        <f>IF(FORM_GEN[[#This Row],[FIRST NAME]]="","",FORM_GEN[[#This Row],[FIRST NAME]])</f>
        <v/>
      </c>
      <c r="G31" s="15" t="str">
        <f>IF(FORM_GEN[[#This Row],[Arrival date]]="","",FORM_GEN[[#This Row],[Arrival date]])</f>
        <v/>
      </c>
      <c r="H31" s="15" t="str">
        <f>IF(FORM_GEN[[#This Row],[Departure date]]="","",FORM_GEN[[#This Row],[Departure date]])</f>
        <v/>
      </c>
      <c r="I31" s="11"/>
      <c r="J31" s="17"/>
      <c r="K31" s="63"/>
      <c r="L31" s="64"/>
      <c r="M31" s="65"/>
      <c r="N31" s="17"/>
      <c r="O31" s="17"/>
      <c r="P31" s="17"/>
      <c r="Q31" s="63"/>
      <c r="R31" s="64"/>
      <c r="S31" s="65"/>
      <c r="T31" s="17"/>
      <c r="U31" s="17"/>
      <c r="V31" s="41"/>
      <c r="W31" s="41" t="str">
        <f>IF(FORM_CAMP[[#This Row],[Arrival date]]="","",IF(AND(FORM_CAMP[[#This Row],[Arrival date]]&lt;=DATE(2022,4,25),FORM_CAMP[[#This Row],[Departure date]]&gt;DATE(2022,4,25)),"YES","NO"))</f>
        <v/>
      </c>
      <c r="X31" s="41" t="str">
        <f>IF(FORM_CAMP[[#This Row],[Arrival date]]="","",IF(AND(FORM_CAMP[[#This Row],[Arrival date]]&lt;=DATE(2022,4,26),FORM_CAMP[[#This Row],[Departure date]]&gt;DATE(2022,4,26)),"YES","NO"))</f>
        <v/>
      </c>
      <c r="Y31" s="41" t="str">
        <f>IF(FORM_CAMP[[#This Row],[Arrival date]]="","",IF(AND(FORM_CAMP[[#This Row],[Arrival date]]&lt;=DATE(2022,4,27),FORM_CAMP[[#This Row],[Departure date]]&gt;DATE(2022,4,27)),"YES","NO"))</f>
        <v/>
      </c>
      <c r="Z31" s="41"/>
      <c r="AA31" s="41" t="str">
        <f>IF(FORM_CAMP[[#This Row],[Room (09/05)]]="","",IFERROR(VLOOKUP(CONCATENATE(FORM_CAMP[[#This Row],[Hotel]],".",FORM_CAMP[[#This Row],[Room (09/05)]]),SET!$AN$2:$AO$31,2,FALSE),"ND"))</f>
        <v/>
      </c>
      <c r="AB31" s="41" t="str">
        <f>IF(FORM_CAMP[[#This Row],[Room (10/05)]]="","",IFERROR(VLOOKUP(CONCATENATE(FORM_CAMP[[#This Row],[Hotel]],".",FORM_CAMP[[#This Row],[Room (10/05)]]),SET!$AN$2:$AO$31,2,FALSE),"ND"))</f>
        <v/>
      </c>
      <c r="AC31" s="41" t="str">
        <f>IF(FORM_CAMP[[#This Row],[Room (11/05)]]="","",IFERROR(VLOOKUP(CONCATENATE(FORM_CAMP[[#This Row],[Hotel]],".",FORM_CAMP[[#This Row],[Room (11/05)]]),SET!$AN$2:$AO$31,2,FALSE),"ND"))</f>
        <v/>
      </c>
      <c r="AD31" s="41"/>
      <c r="AE31" s="41"/>
      <c r="AF31" s="41"/>
      <c r="AG31" s="41"/>
      <c r="AH31" s="41"/>
      <c r="AI31" s="41"/>
    </row>
    <row r="32" spans="2:35">
      <c r="B32" s="2" t="str">
        <f>IF(FORM_CAMP[[#This Row],[LAST NAME]]="","B",IF(FORM_CAMP[[#This Row],[Training camp ?]]="No","G",IF(OR(FORM_CAMP[[#This Row],[Hotel]]=""),"O",IF(COUNTIF(AE32:AG32,"R")=0,"G","R"))))</f>
        <v>B</v>
      </c>
      <c r="C32" s="2">
        <v>20</v>
      </c>
      <c r="D32" s="14" t="str">
        <f>IF(FORM_GEN[[#This Row],[Title]]="","",FORM_GEN[[#This Row],[Title]])</f>
        <v/>
      </c>
      <c r="E32" s="14" t="str">
        <f>IF(FORM_GEN[[#This Row],[LAST NAME]]="","",FORM_GEN[[#This Row],[LAST NAME]])</f>
        <v/>
      </c>
      <c r="F32" s="14" t="str">
        <f>IF(FORM_GEN[[#This Row],[FIRST NAME]]="","",FORM_GEN[[#This Row],[FIRST NAME]])</f>
        <v/>
      </c>
      <c r="G32" s="15" t="str">
        <f>IF(FORM_GEN[[#This Row],[Arrival date]]="","",FORM_GEN[[#This Row],[Arrival date]])</f>
        <v/>
      </c>
      <c r="H32" s="15" t="str">
        <f>IF(FORM_GEN[[#This Row],[Departure date]]="","",FORM_GEN[[#This Row],[Departure date]])</f>
        <v/>
      </c>
      <c r="I32" s="11"/>
      <c r="J32" s="17"/>
      <c r="K32" s="63"/>
      <c r="L32" s="64"/>
      <c r="M32" s="65"/>
      <c r="N32" s="17"/>
      <c r="O32" s="17"/>
      <c r="P32" s="17"/>
      <c r="Q32" s="63"/>
      <c r="R32" s="64"/>
      <c r="S32" s="65"/>
      <c r="T32" s="17"/>
      <c r="U32" s="17"/>
      <c r="V32" s="41"/>
      <c r="W32" s="41" t="str">
        <f>IF(FORM_CAMP[[#This Row],[Arrival date]]="","",IF(AND(FORM_CAMP[[#This Row],[Arrival date]]&lt;=DATE(2022,4,25),FORM_CAMP[[#This Row],[Departure date]]&gt;DATE(2022,4,25)),"YES","NO"))</f>
        <v/>
      </c>
      <c r="X32" s="41" t="str">
        <f>IF(FORM_CAMP[[#This Row],[Arrival date]]="","",IF(AND(FORM_CAMP[[#This Row],[Arrival date]]&lt;=DATE(2022,4,26),FORM_CAMP[[#This Row],[Departure date]]&gt;DATE(2022,4,26)),"YES","NO"))</f>
        <v/>
      </c>
      <c r="Y32" s="41" t="str">
        <f>IF(FORM_CAMP[[#This Row],[Arrival date]]="","",IF(AND(FORM_CAMP[[#This Row],[Arrival date]]&lt;=DATE(2022,4,27),FORM_CAMP[[#This Row],[Departure date]]&gt;DATE(2022,4,27)),"YES","NO"))</f>
        <v/>
      </c>
      <c r="Z32" s="41"/>
      <c r="AA32" s="41" t="str">
        <f>IF(FORM_CAMP[[#This Row],[Room (09/05)]]="","",IFERROR(VLOOKUP(CONCATENATE(FORM_CAMP[[#This Row],[Hotel]],".",FORM_CAMP[[#This Row],[Room (09/05)]]),SET!$AN$2:$AO$31,2,FALSE),"ND"))</f>
        <v/>
      </c>
      <c r="AB32" s="41" t="str">
        <f>IF(FORM_CAMP[[#This Row],[Room (10/05)]]="","",IFERROR(VLOOKUP(CONCATENATE(FORM_CAMP[[#This Row],[Hotel]],".",FORM_CAMP[[#This Row],[Room (10/05)]]),SET!$AN$2:$AO$31,2,FALSE),"ND"))</f>
        <v/>
      </c>
      <c r="AC32" s="41" t="str">
        <f>IF(FORM_CAMP[[#This Row],[Room (11/05)]]="","",IFERROR(VLOOKUP(CONCATENATE(FORM_CAMP[[#This Row],[Hotel]],".",FORM_CAMP[[#This Row],[Room (11/05)]]),SET!$AN$2:$AO$31,2,FALSE),"ND"))</f>
        <v/>
      </c>
      <c r="AD32" s="41"/>
      <c r="AE32" s="41"/>
      <c r="AF32" s="41"/>
      <c r="AG32" s="41"/>
      <c r="AH32" s="41"/>
      <c r="AI32" s="41"/>
    </row>
    <row r="33" spans="2:35">
      <c r="B33" s="2" t="str">
        <f>IF(FORM_CAMP[[#This Row],[LAST NAME]]="","B",IF(FORM_CAMP[[#This Row],[Training camp ?]]="No","G",IF(OR(FORM_CAMP[[#This Row],[Hotel]]=""),"O",IF(COUNTIF(AE33:AG33,"R")=0,"G","R"))))</f>
        <v>B</v>
      </c>
      <c r="C33" s="2">
        <v>21</v>
      </c>
      <c r="D33" s="14" t="str">
        <f>IF(FORM_GEN[[#This Row],[Title]]="","",FORM_GEN[[#This Row],[Title]])</f>
        <v/>
      </c>
      <c r="E33" s="14" t="str">
        <f>IF(FORM_GEN[[#This Row],[LAST NAME]]="","",FORM_GEN[[#This Row],[LAST NAME]])</f>
        <v/>
      </c>
      <c r="F33" s="14" t="str">
        <f>IF(FORM_GEN[[#This Row],[FIRST NAME]]="","",FORM_GEN[[#This Row],[FIRST NAME]])</f>
        <v/>
      </c>
      <c r="G33" s="15" t="str">
        <f>IF(FORM_GEN[[#This Row],[Arrival date]]="","",FORM_GEN[[#This Row],[Arrival date]])</f>
        <v/>
      </c>
      <c r="H33" s="15" t="str">
        <f>IF(FORM_GEN[[#This Row],[Departure date]]="","",FORM_GEN[[#This Row],[Departure date]])</f>
        <v/>
      </c>
      <c r="I33" s="11"/>
      <c r="J33" s="17"/>
      <c r="K33" s="63"/>
      <c r="L33" s="64"/>
      <c r="M33" s="65"/>
      <c r="N33" s="17"/>
      <c r="O33" s="17"/>
      <c r="P33" s="17"/>
      <c r="Q33" s="63"/>
      <c r="R33" s="64"/>
      <c r="S33" s="65"/>
      <c r="T33" s="17"/>
      <c r="U33" s="17"/>
      <c r="V33" s="41"/>
      <c r="W33" s="41" t="str">
        <f>IF(FORM_CAMP[[#This Row],[Arrival date]]="","",IF(AND(FORM_CAMP[[#This Row],[Arrival date]]&lt;=DATE(2022,4,25),FORM_CAMP[[#This Row],[Departure date]]&gt;DATE(2022,4,25)),"YES","NO"))</f>
        <v/>
      </c>
      <c r="X33" s="41" t="str">
        <f>IF(FORM_CAMP[[#This Row],[Arrival date]]="","",IF(AND(FORM_CAMP[[#This Row],[Arrival date]]&lt;=DATE(2022,4,26),FORM_CAMP[[#This Row],[Departure date]]&gt;DATE(2022,4,26)),"YES","NO"))</f>
        <v/>
      </c>
      <c r="Y33" s="41" t="str">
        <f>IF(FORM_CAMP[[#This Row],[Arrival date]]="","",IF(AND(FORM_CAMP[[#This Row],[Arrival date]]&lt;=DATE(2022,4,27),FORM_CAMP[[#This Row],[Departure date]]&gt;DATE(2022,4,27)),"YES","NO"))</f>
        <v/>
      </c>
      <c r="Z33" s="41"/>
      <c r="AA33" s="41" t="str">
        <f>IF(FORM_CAMP[[#This Row],[Room (09/05)]]="","",IFERROR(VLOOKUP(CONCATENATE(FORM_CAMP[[#This Row],[Hotel]],".",FORM_CAMP[[#This Row],[Room (09/05)]]),SET!$AN$2:$AO$31,2,FALSE),"ND"))</f>
        <v/>
      </c>
      <c r="AB33" s="41" t="str">
        <f>IF(FORM_CAMP[[#This Row],[Room (10/05)]]="","",IFERROR(VLOOKUP(CONCATENATE(FORM_CAMP[[#This Row],[Hotel]],".",FORM_CAMP[[#This Row],[Room (10/05)]]),SET!$AN$2:$AO$31,2,FALSE),"ND"))</f>
        <v/>
      </c>
      <c r="AC33" s="41" t="str">
        <f>IF(FORM_CAMP[[#This Row],[Room (11/05)]]="","",IFERROR(VLOOKUP(CONCATENATE(FORM_CAMP[[#This Row],[Hotel]],".",FORM_CAMP[[#This Row],[Room (11/05)]]),SET!$AN$2:$AO$31,2,FALSE),"ND"))</f>
        <v/>
      </c>
      <c r="AD33" s="41"/>
      <c r="AE33" s="41"/>
      <c r="AF33" s="41"/>
      <c r="AG33" s="41"/>
      <c r="AH33" s="41"/>
      <c r="AI33" s="41"/>
    </row>
    <row r="34" spans="2:35">
      <c r="B34" s="2" t="str">
        <f>IF(FORM_CAMP[[#This Row],[LAST NAME]]="","B",IF(FORM_CAMP[[#This Row],[Training camp ?]]="No","G",IF(OR(FORM_CAMP[[#This Row],[Hotel]]=""),"O",IF(COUNTIF(AE34:AG34,"R")=0,"G","R"))))</f>
        <v>B</v>
      </c>
      <c r="C34" s="2">
        <v>22</v>
      </c>
      <c r="D34" s="14" t="str">
        <f>IF(FORM_GEN[[#This Row],[Title]]="","",FORM_GEN[[#This Row],[Title]])</f>
        <v/>
      </c>
      <c r="E34" s="14" t="str">
        <f>IF(FORM_GEN[[#This Row],[LAST NAME]]="","",FORM_GEN[[#This Row],[LAST NAME]])</f>
        <v/>
      </c>
      <c r="F34" s="14" t="str">
        <f>IF(FORM_GEN[[#This Row],[FIRST NAME]]="","",FORM_GEN[[#This Row],[FIRST NAME]])</f>
        <v/>
      </c>
      <c r="G34" s="15" t="str">
        <f>IF(FORM_GEN[[#This Row],[Arrival date]]="","",FORM_GEN[[#This Row],[Arrival date]])</f>
        <v/>
      </c>
      <c r="H34" s="15" t="str">
        <f>IF(FORM_GEN[[#This Row],[Departure date]]="","",FORM_GEN[[#This Row],[Departure date]])</f>
        <v/>
      </c>
      <c r="I34" s="11"/>
      <c r="J34" s="17"/>
      <c r="K34" s="63"/>
      <c r="L34" s="64"/>
      <c r="M34" s="65"/>
      <c r="N34" s="17"/>
      <c r="O34" s="17"/>
      <c r="P34" s="17"/>
      <c r="Q34" s="63"/>
      <c r="R34" s="64"/>
      <c r="S34" s="65"/>
      <c r="T34" s="17"/>
      <c r="U34" s="17"/>
      <c r="V34" s="41"/>
      <c r="W34" s="41" t="str">
        <f>IF(FORM_CAMP[[#This Row],[Arrival date]]="","",IF(AND(FORM_CAMP[[#This Row],[Arrival date]]&lt;=DATE(2022,4,25),FORM_CAMP[[#This Row],[Departure date]]&gt;DATE(2022,4,25)),"YES","NO"))</f>
        <v/>
      </c>
      <c r="X34" s="41" t="str">
        <f>IF(FORM_CAMP[[#This Row],[Arrival date]]="","",IF(AND(FORM_CAMP[[#This Row],[Arrival date]]&lt;=DATE(2022,4,26),FORM_CAMP[[#This Row],[Departure date]]&gt;DATE(2022,4,26)),"YES","NO"))</f>
        <v/>
      </c>
      <c r="Y34" s="41" t="str">
        <f>IF(FORM_CAMP[[#This Row],[Arrival date]]="","",IF(AND(FORM_CAMP[[#This Row],[Arrival date]]&lt;=DATE(2022,4,27),FORM_CAMP[[#This Row],[Departure date]]&gt;DATE(2022,4,27)),"YES","NO"))</f>
        <v/>
      </c>
      <c r="Z34" s="41"/>
      <c r="AA34" s="41" t="str">
        <f>IF(FORM_CAMP[[#This Row],[Room (09/05)]]="","",IFERROR(VLOOKUP(CONCATENATE(FORM_CAMP[[#This Row],[Hotel]],".",FORM_CAMP[[#This Row],[Room (09/05)]]),SET!$AN$2:$AO$31,2,FALSE),"ND"))</f>
        <v/>
      </c>
      <c r="AB34" s="41" t="str">
        <f>IF(FORM_CAMP[[#This Row],[Room (10/05)]]="","",IFERROR(VLOOKUP(CONCATENATE(FORM_CAMP[[#This Row],[Hotel]],".",FORM_CAMP[[#This Row],[Room (10/05)]]),SET!$AN$2:$AO$31,2,FALSE),"ND"))</f>
        <v/>
      </c>
      <c r="AC34" s="41" t="str">
        <f>IF(FORM_CAMP[[#This Row],[Room (11/05)]]="","",IFERROR(VLOOKUP(CONCATENATE(FORM_CAMP[[#This Row],[Hotel]],".",FORM_CAMP[[#This Row],[Room (11/05)]]),SET!$AN$2:$AO$31,2,FALSE),"ND"))</f>
        <v/>
      </c>
      <c r="AD34" s="41"/>
      <c r="AE34" s="41"/>
      <c r="AF34" s="41"/>
      <c r="AG34" s="41"/>
      <c r="AH34" s="41"/>
      <c r="AI34" s="41"/>
    </row>
    <row r="35" spans="2:35">
      <c r="B35" s="2" t="str">
        <f>IF(FORM_CAMP[[#This Row],[LAST NAME]]="","B",IF(FORM_CAMP[[#This Row],[Training camp ?]]="No","G",IF(OR(FORM_CAMP[[#This Row],[Hotel]]=""),"O",IF(COUNTIF(AE35:AG35,"R")=0,"G","R"))))</f>
        <v>B</v>
      </c>
      <c r="C35" s="2">
        <v>23</v>
      </c>
      <c r="D35" s="14" t="str">
        <f>IF(FORM_GEN[[#This Row],[Title]]="","",FORM_GEN[[#This Row],[Title]])</f>
        <v/>
      </c>
      <c r="E35" s="14" t="str">
        <f>IF(FORM_GEN[[#This Row],[LAST NAME]]="","",FORM_GEN[[#This Row],[LAST NAME]])</f>
        <v/>
      </c>
      <c r="F35" s="14" t="str">
        <f>IF(FORM_GEN[[#This Row],[FIRST NAME]]="","",FORM_GEN[[#This Row],[FIRST NAME]])</f>
        <v/>
      </c>
      <c r="G35" s="15" t="str">
        <f>IF(FORM_GEN[[#This Row],[Arrival date]]="","",FORM_GEN[[#This Row],[Arrival date]])</f>
        <v/>
      </c>
      <c r="H35" s="15" t="str">
        <f>IF(FORM_GEN[[#This Row],[Departure date]]="","",FORM_GEN[[#This Row],[Departure date]])</f>
        <v/>
      </c>
      <c r="I35" s="11"/>
      <c r="J35" s="17"/>
      <c r="K35" s="63"/>
      <c r="L35" s="64"/>
      <c r="M35" s="65"/>
      <c r="N35" s="17"/>
      <c r="O35" s="17"/>
      <c r="P35" s="17"/>
      <c r="Q35" s="63"/>
      <c r="R35" s="64"/>
      <c r="S35" s="65"/>
      <c r="T35" s="17"/>
      <c r="U35" s="17"/>
      <c r="V35" s="41"/>
      <c r="W35" s="41" t="str">
        <f>IF(FORM_CAMP[[#This Row],[Arrival date]]="","",IF(AND(FORM_CAMP[[#This Row],[Arrival date]]&lt;=DATE(2022,4,25),FORM_CAMP[[#This Row],[Departure date]]&gt;DATE(2022,4,25)),"YES","NO"))</f>
        <v/>
      </c>
      <c r="X35" s="41" t="str">
        <f>IF(FORM_CAMP[[#This Row],[Arrival date]]="","",IF(AND(FORM_CAMP[[#This Row],[Arrival date]]&lt;=DATE(2022,4,26),FORM_CAMP[[#This Row],[Departure date]]&gt;DATE(2022,4,26)),"YES","NO"))</f>
        <v/>
      </c>
      <c r="Y35" s="41" t="str">
        <f>IF(FORM_CAMP[[#This Row],[Arrival date]]="","",IF(AND(FORM_CAMP[[#This Row],[Arrival date]]&lt;=DATE(2022,4,27),FORM_CAMP[[#This Row],[Departure date]]&gt;DATE(2022,4,27)),"YES","NO"))</f>
        <v/>
      </c>
      <c r="Z35" s="41"/>
      <c r="AA35" s="41" t="str">
        <f>IF(FORM_CAMP[[#This Row],[Room (09/05)]]="","",IFERROR(VLOOKUP(CONCATENATE(FORM_CAMP[[#This Row],[Hotel]],".",FORM_CAMP[[#This Row],[Room (09/05)]]),SET!$AN$2:$AO$31,2,FALSE),"ND"))</f>
        <v/>
      </c>
      <c r="AB35" s="41" t="str">
        <f>IF(FORM_CAMP[[#This Row],[Room (10/05)]]="","",IFERROR(VLOOKUP(CONCATENATE(FORM_CAMP[[#This Row],[Hotel]],".",FORM_CAMP[[#This Row],[Room (10/05)]]),SET!$AN$2:$AO$31,2,FALSE),"ND"))</f>
        <v/>
      </c>
      <c r="AC35" s="41" t="str">
        <f>IF(FORM_CAMP[[#This Row],[Room (11/05)]]="","",IFERROR(VLOOKUP(CONCATENATE(FORM_CAMP[[#This Row],[Hotel]],".",FORM_CAMP[[#This Row],[Room (11/05)]]),SET!$AN$2:$AO$31,2,FALSE),"ND"))</f>
        <v/>
      </c>
      <c r="AD35" s="41"/>
      <c r="AE35" s="41"/>
      <c r="AF35" s="41"/>
      <c r="AG35" s="41"/>
      <c r="AH35" s="41"/>
      <c r="AI35" s="41"/>
    </row>
    <row r="36" spans="2:35">
      <c r="B36" s="2" t="str">
        <f>IF(FORM_CAMP[[#This Row],[LAST NAME]]="","B",IF(FORM_CAMP[[#This Row],[Training camp ?]]="No","G",IF(OR(FORM_CAMP[[#This Row],[Hotel]]=""),"O",IF(COUNTIF(AE36:AG36,"R")=0,"G","R"))))</f>
        <v>B</v>
      </c>
      <c r="C36" s="2">
        <v>24</v>
      </c>
      <c r="D36" s="14" t="str">
        <f>IF(FORM_GEN[[#This Row],[Title]]="","",FORM_GEN[[#This Row],[Title]])</f>
        <v/>
      </c>
      <c r="E36" s="14" t="str">
        <f>IF(FORM_GEN[[#This Row],[LAST NAME]]="","",FORM_GEN[[#This Row],[LAST NAME]])</f>
        <v/>
      </c>
      <c r="F36" s="14" t="str">
        <f>IF(FORM_GEN[[#This Row],[FIRST NAME]]="","",FORM_GEN[[#This Row],[FIRST NAME]])</f>
        <v/>
      </c>
      <c r="G36" s="15" t="str">
        <f>IF(FORM_GEN[[#This Row],[Arrival date]]="","",FORM_GEN[[#This Row],[Arrival date]])</f>
        <v/>
      </c>
      <c r="H36" s="15" t="str">
        <f>IF(FORM_GEN[[#This Row],[Departure date]]="","",FORM_GEN[[#This Row],[Departure date]])</f>
        <v/>
      </c>
      <c r="I36" s="11"/>
      <c r="J36" s="17"/>
      <c r="K36" s="63"/>
      <c r="L36" s="64"/>
      <c r="M36" s="65"/>
      <c r="N36" s="17"/>
      <c r="O36" s="17"/>
      <c r="P36" s="17"/>
      <c r="Q36" s="63"/>
      <c r="R36" s="64"/>
      <c r="S36" s="65"/>
      <c r="T36" s="17"/>
      <c r="U36" s="17"/>
      <c r="V36" s="41"/>
      <c r="W36" s="41" t="str">
        <f>IF(FORM_CAMP[[#This Row],[Arrival date]]="","",IF(AND(FORM_CAMP[[#This Row],[Arrival date]]&lt;=DATE(2022,4,25),FORM_CAMP[[#This Row],[Departure date]]&gt;DATE(2022,4,25)),"YES","NO"))</f>
        <v/>
      </c>
      <c r="X36" s="41" t="str">
        <f>IF(FORM_CAMP[[#This Row],[Arrival date]]="","",IF(AND(FORM_CAMP[[#This Row],[Arrival date]]&lt;=DATE(2022,4,26),FORM_CAMP[[#This Row],[Departure date]]&gt;DATE(2022,4,26)),"YES","NO"))</f>
        <v/>
      </c>
      <c r="Y36" s="41" t="str">
        <f>IF(FORM_CAMP[[#This Row],[Arrival date]]="","",IF(AND(FORM_CAMP[[#This Row],[Arrival date]]&lt;=DATE(2022,4,27),FORM_CAMP[[#This Row],[Departure date]]&gt;DATE(2022,4,27)),"YES","NO"))</f>
        <v/>
      </c>
      <c r="Z36" s="41"/>
      <c r="AA36" s="41" t="str">
        <f>IF(FORM_CAMP[[#This Row],[Room (09/05)]]="","",IFERROR(VLOOKUP(CONCATENATE(FORM_CAMP[[#This Row],[Hotel]],".",FORM_CAMP[[#This Row],[Room (09/05)]]),SET!$AN$2:$AO$31,2,FALSE),"ND"))</f>
        <v/>
      </c>
      <c r="AB36" s="41" t="str">
        <f>IF(FORM_CAMP[[#This Row],[Room (10/05)]]="","",IFERROR(VLOOKUP(CONCATENATE(FORM_CAMP[[#This Row],[Hotel]],".",FORM_CAMP[[#This Row],[Room (10/05)]]),SET!$AN$2:$AO$31,2,FALSE),"ND"))</f>
        <v/>
      </c>
      <c r="AC36" s="41" t="str">
        <f>IF(FORM_CAMP[[#This Row],[Room (11/05)]]="","",IFERROR(VLOOKUP(CONCATENATE(FORM_CAMP[[#This Row],[Hotel]],".",FORM_CAMP[[#This Row],[Room (11/05)]]),SET!$AN$2:$AO$31,2,FALSE),"ND"))</f>
        <v/>
      </c>
      <c r="AD36" s="41"/>
      <c r="AE36" s="41"/>
      <c r="AF36" s="41"/>
      <c r="AG36" s="41"/>
      <c r="AH36" s="41"/>
      <c r="AI36" s="41"/>
    </row>
    <row r="37" spans="2:35">
      <c r="B37" s="2" t="str">
        <f>IF(FORM_CAMP[[#This Row],[LAST NAME]]="","B",IF(FORM_CAMP[[#This Row],[Training camp ?]]="No","G",IF(OR(FORM_CAMP[[#This Row],[Hotel]]=""),"O",IF(COUNTIF(AE37:AG37,"R")=0,"G","R"))))</f>
        <v>B</v>
      </c>
      <c r="C37" s="2">
        <v>25</v>
      </c>
      <c r="D37" s="14" t="str">
        <f>IF(FORM_GEN[[#This Row],[Title]]="","",FORM_GEN[[#This Row],[Title]])</f>
        <v/>
      </c>
      <c r="E37" s="14" t="str">
        <f>IF(FORM_GEN[[#This Row],[LAST NAME]]="","",FORM_GEN[[#This Row],[LAST NAME]])</f>
        <v/>
      </c>
      <c r="F37" s="14" t="str">
        <f>IF(FORM_GEN[[#This Row],[FIRST NAME]]="","",FORM_GEN[[#This Row],[FIRST NAME]])</f>
        <v/>
      </c>
      <c r="G37" s="15" t="str">
        <f>IF(FORM_GEN[[#This Row],[Arrival date]]="","",FORM_GEN[[#This Row],[Arrival date]])</f>
        <v/>
      </c>
      <c r="H37" s="15" t="str">
        <f>IF(FORM_GEN[[#This Row],[Departure date]]="","",FORM_GEN[[#This Row],[Departure date]])</f>
        <v/>
      </c>
      <c r="I37" s="11"/>
      <c r="J37" s="17"/>
      <c r="K37" s="63"/>
      <c r="L37" s="64"/>
      <c r="M37" s="65"/>
      <c r="N37" s="17"/>
      <c r="O37" s="17"/>
      <c r="P37" s="17"/>
      <c r="Q37" s="63"/>
      <c r="R37" s="64"/>
      <c r="S37" s="65"/>
      <c r="T37" s="17"/>
      <c r="U37" s="17"/>
      <c r="V37" s="41"/>
      <c r="W37" s="41" t="str">
        <f>IF(FORM_CAMP[[#This Row],[Arrival date]]="","",IF(AND(FORM_CAMP[[#This Row],[Arrival date]]&lt;=DATE(2022,4,25),FORM_CAMP[[#This Row],[Departure date]]&gt;DATE(2022,4,25)),"YES","NO"))</f>
        <v/>
      </c>
      <c r="X37" s="41" t="str">
        <f>IF(FORM_CAMP[[#This Row],[Arrival date]]="","",IF(AND(FORM_CAMP[[#This Row],[Arrival date]]&lt;=DATE(2022,4,26),FORM_CAMP[[#This Row],[Departure date]]&gt;DATE(2022,4,26)),"YES","NO"))</f>
        <v/>
      </c>
      <c r="Y37" s="41" t="str">
        <f>IF(FORM_CAMP[[#This Row],[Arrival date]]="","",IF(AND(FORM_CAMP[[#This Row],[Arrival date]]&lt;=DATE(2022,4,27),FORM_CAMP[[#This Row],[Departure date]]&gt;DATE(2022,4,27)),"YES","NO"))</f>
        <v/>
      </c>
      <c r="Z37" s="41"/>
      <c r="AA37" s="41" t="str">
        <f>IF(FORM_CAMP[[#This Row],[Room (09/05)]]="","",IFERROR(VLOOKUP(CONCATENATE(FORM_CAMP[[#This Row],[Hotel]],".",FORM_CAMP[[#This Row],[Room (09/05)]]),SET!$AN$2:$AO$31,2,FALSE),"ND"))</f>
        <v/>
      </c>
      <c r="AB37" s="41" t="str">
        <f>IF(FORM_CAMP[[#This Row],[Room (10/05)]]="","",IFERROR(VLOOKUP(CONCATENATE(FORM_CAMP[[#This Row],[Hotel]],".",FORM_CAMP[[#This Row],[Room (10/05)]]),SET!$AN$2:$AO$31,2,FALSE),"ND"))</f>
        <v/>
      </c>
      <c r="AC37" s="41" t="str">
        <f>IF(FORM_CAMP[[#This Row],[Room (11/05)]]="","",IFERROR(VLOOKUP(CONCATENATE(FORM_CAMP[[#This Row],[Hotel]],".",FORM_CAMP[[#This Row],[Room (11/05)]]),SET!$AN$2:$AO$31,2,FALSE),"ND"))</f>
        <v/>
      </c>
      <c r="AD37" s="41"/>
      <c r="AE37" s="41"/>
      <c r="AF37" s="41"/>
      <c r="AG37" s="41"/>
      <c r="AH37" s="41"/>
      <c r="AI37" s="41"/>
    </row>
    <row r="38" spans="2:35">
      <c r="B38" s="2" t="str">
        <f>IF(FORM_CAMP[[#This Row],[LAST NAME]]="","B",IF(FORM_CAMP[[#This Row],[Training camp ?]]="No","G",IF(OR(FORM_CAMP[[#This Row],[Hotel]]=""),"O",IF(COUNTIF(AE38:AG38,"R")=0,"G","R"))))</f>
        <v>B</v>
      </c>
      <c r="C38" s="2">
        <v>26</v>
      </c>
      <c r="D38" s="14" t="str">
        <f>IF(FORM_GEN[[#This Row],[Title]]="","",FORM_GEN[[#This Row],[Title]])</f>
        <v/>
      </c>
      <c r="E38" s="14" t="str">
        <f>IF(FORM_GEN[[#This Row],[LAST NAME]]="","",FORM_GEN[[#This Row],[LAST NAME]])</f>
        <v/>
      </c>
      <c r="F38" s="14" t="str">
        <f>IF(FORM_GEN[[#This Row],[FIRST NAME]]="","",FORM_GEN[[#This Row],[FIRST NAME]])</f>
        <v/>
      </c>
      <c r="G38" s="15" t="str">
        <f>IF(FORM_GEN[[#This Row],[Arrival date]]="","",FORM_GEN[[#This Row],[Arrival date]])</f>
        <v/>
      </c>
      <c r="H38" s="15" t="str">
        <f>IF(FORM_GEN[[#This Row],[Departure date]]="","",FORM_GEN[[#This Row],[Departure date]])</f>
        <v/>
      </c>
      <c r="I38" s="11"/>
      <c r="J38" s="17"/>
      <c r="K38" s="63"/>
      <c r="L38" s="64"/>
      <c r="M38" s="65"/>
      <c r="N38" s="17"/>
      <c r="O38" s="17"/>
      <c r="P38" s="17"/>
      <c r="Q38" s="63"/>
      <c r="R38" s="64"/>
      <c r="S38" s="65"/>
      <c r="T38" s="17"/>
      <c r="U38" s="17"/>
      <c r="V38" s="41"/>
      <c r="W38" s="41" t="str">
        <f>IF(FORM_CAMP[[#This Row],[Arrival date]]="","",IF(AND(FORM_CAMP[[#This Row],[Arrival date]]&lt;=DATE(2022,4,25),FORM_CAMP[[#This Row],[Departure date]]&gt;DATE(2022,4,25)),"YES","NO"))</f>
        <v/>
      </c>
      <c r="X38" s="41" t="str">
        <f>IF(FORM_CAMP[[#This Row],[Arrival date]]="","",IF(AND(FORM_CAMP[[#This Row],[Arrival date]]&lt;=DATE(2022,4,26),FORM_CAMP[[#This Row],[Departure date]]&gt;DATE(2022,4,26)),"YES","NO"))</f>
        <v/>
      </c>
      <c r="Y38" s="41" t="str">
        <f>IF(FORM_CAMP[[#This Row],[Arrival date]]="","",IF(AND(FORM_CAMP[[#This Row],[Arrival date]]&lt;=DATE(2022,4,27),FORM_CAMP[[#This Row],[Departure date]]&gt;DATE(2022,4,27)),"YES","NO"))</f>
        <v/>
      </c>
      <c r="Z38" s="41"/>
      <c r="AA38" s="41" t="str">
        <f>IF(FORM_CAMP[[#This Row],[Room (09/05)]]="","",IFERROR(VLOOKUP(CONCATENATE(FORM_CAMP[[#This Row],[Hotel]],".",FORM_CAMP[[#This Row],[Room (09/05)]]),SET!$AN$2:$AO$31,2,FALSE),"ND"))</f>
        <v/>
      </c>
      <c r="AB38" s="41" t="str">
        <f>IF(FORM_CAMP[[#This Row],[Room (10/05)]]="","",IFERROR(VLOOKUP(CONCATENATE(FORM_CAMP[[#This Row],[Hotel]],".",FORM_CAMP[[#This Row],[Room (10/05)]]),SET!$AN$2:$AO$31,2,FALSE),"ND"))</f>
        <v/>
      </c>
      <c r="AC38" s="41" t="str">
        <f>IF(FORM_CAMP[[#This Row],[Room (11/05)]]="","",IFERROR(VLOOKUP(CONCATENATE(FORM_CAMP[[#This Row],[Hotel]],".",FORM_CAMP[[#This Row],[Room (11/05)]]),SET!$AN$2:$AO$31,2,FALSE),"ND"))</f>
        <v/>
      </c>
      <c r="AD38" s="41"/>
      <c r="AE38" s="41"/>
      <c r="AF38" s="41"/>
      <c r="AG38" s="41"/>
      <c r="AH38" s="41"/>
      <c r="AI38" s="41"/>
    </row>
    <row r="39" spans="2:35">
      <c r="B39" s="2" t="str">
        <f>IF(FORM_CAMP[[#This Row],[LAST NAME]]="","B",IF(FORM_CAMP[[#This Row],[Training camp ?]]="No","G",IF(OR(FORM_CAMP[[#This Row],[Hotel]]=""),"O",IF(COUNTIF(AE39:AG39,"R")=0,"G","R"))))</f>
        <v>B</v>
      </c>
      <c r="C39" s="2">
        <v>27</v>
      </c>
      <c r="D39" s="14" t="str">
        <f>IF(FORM_GEN[[#This Row],[Title]]="","",FORM_GEN[[#This Row],[Title]])</f>
        <v/>
      </c>
      <c r="E39" s="14" t="str">
        <f>IF(FORM_GEN[[#This Row],[LAST NAME]]="","",FORM_GEN[[#This Row],[LAST NAME]])</f>
        <v/>
      </c>
      <c r="F39" s="14" t="str">
        <f>IF(FORM_GEN[[#This Row],[FIRST NAME]]="","",FORM_GEN[[#This Row],[FIRST NAME]])</f>
        <v/>
      </c>
      <c r="G39" s="15" t="str">
        <f>IF(FORM_GEN[[#This Row],[Arrival date]]="","",FORM_GEN[[#This Row],[Arrival date]])</f>
        <v/>
      </c>
      <c r="H39" s="15" t="str">
        <f>IF(FORM_GEN[[#This Row],[Departure date]]="","",FORM_GEN[[#This Row],[Departure date]])</f>
        <v/>
      </c>
      <c r="I39" s="11"/>
      <c r="J39" s="17"/>
      <c r="K39" s="63"/>
      <c r="L39" s="64"/>
      <c r="M39" s="65"/>
      <c r="N39" s="17"/>
      <c r="O39" s="17"/>
      <c r="P39" s="17"/>
      <c r="Q39" s="63"/>
      <c r="R39" s="64"/>
      <c r="S39" s="65"/>
      <c r="T39" s="17"/>
      <c r="U39" s="17"/>
      <c r="V39" s="41"/>
      <c r="W39" s="41" t="str">
        <f>IF(FORM_CAMP[[#This Row],[Arrival date]]="","",IF(AND(FORM_CAMP[[#This Row],[Arrival date]]&lt;=DATE(2022,4,25),FORM_CAMP[[#This Row],[Departure date]]&gt;DATE(2022,4,25)),"YES","NO"))</f>
        <v/>
      </c>
      <c r="X39" s="41" t="str">
        <f>IF(FORM_CAMP[[#This Row],[Arrival date]]="","",IF(AND(FORM_CAMP[[#This Row],[Arrival date]]&lt;=DATE(2022,4,26),FORM_CAMP[[#This Row],[Departure date]]&gt;DATE(2022,4,26)),"YES","NO"))</f>
        <v/>
      </c>
      <c r="Y39" s="41" t="str">
        <f>IF(FORM_CAMP[[#This Row],[Arrival date]]="","",IF(AND(FORM_CAMP[[#This Row],[Arrival date]]&lt;=DATE(2022,4,27),FORM_CAMP[[#This Row],[Departure date]]&gt;DATE(2022,4,27)),"YES","NO"))</f>
        <v/>
      </c>
      <c r="Z39" s="41"/>
      <c r="AA39" s="41" t="str">
        <f>IF(FORM_CAMP[[#This Row],[Room (09/05)]]="","",IFERROR(VLOOKUP(CONCATENATE(FORM_CAMP[[#This Row],[Hotel]],".",FORM_CAMP[[#This Row],[Room (09/05)]]),SET!$AN$2:$AO$31,2,FALSE),"ND"))</f>
        <v/>
      </c>
      <c r="AB39" s="41" t="str">
        <f>IF(FORM_CAMP[[#This Row],[Room (10/05)]]="","",IFERROR(VLOOKUP(CONCATENATE(FORM_CAMP[[#This Row],[Hotel]],".",FORM_CAMP[[#This Row],[Room (10/05)]]),SET!$AN$2:$AO$31,2,FALSE),"ND"))</f>
        <v/>
      </c>
      <c r="AC39" s="41" t="str">
        <f>IF(FORM_CAMP[[#This Row],[Room (11/05)]]="","",IFERROR(VLOOKUP(CONCATENATE(FORM_CAMP[[#This Row],[Hotel]],".",FORM_CAMP[[#This Row],[Room (11/05)]]),SET!$AN$2:$AO$31,2,FALSE),"ND"))</f>
        <v/>
      </c>
      <c r="AD39" s="41"/>
      <c r="AE39" s="41"/>
      <c r="AF39" s="41"/>
      <c r="AG39" s="41"/>
      <c r="AH39" s="41"/>
      <c r="AI39" s="41"/>
    </row>
    <row r="40" spans="2:35">
      <c r="B40" s="2" t="str">
        <f>IF(FORM_CAMP[[#This Row],[LAST NAME]]="","B",IF(FORM_CAMP[[#This Row],[Training camp ?]]="No","G",IF(OR(FORM_CAMP[[#This Row],[Hotel]]=""),"O",IF(COUNTIF(AE40:AG40,"R")=0,"G","R"))))</f>
        <v>B</v>
      </c>
      <c r="C40" s="2">
        <v>28</v>
      </c>
      <c r="D40" s="14" t="str">
        <f>IF(FORM_GEN[[#This Row],[Title]]="","",FORM_GEN[[#This Row],[Title]])</f>
        <v/>
      </c>
      <c r="E40" s="14" t="str">
        <f>IF(FORM_GEN[[#This Row],[LAST NAME]]="","",FORM_GEN[[#This Row],[LAST NAME]])</f>
        <v/>
      </c>
      <c r="F40" s="14" t="str">
        <f>IF(FORM_GEN[[#This Row],[FIRST NAME]]="","",FORM_GEN[[#This Row],[FIRST NAME]])</f>
        <v/>
      </c>
      <c r="G40" s="15" t="str">
        <f>IF(FORM_GEN[[#This Row],[Arrival date]]="","",FORM_GEN[[#This Row],[Arrival date]])</f>
        <v/>
      </c>
      <c r="H40" s="15" t="str">
        <f>IF(FORM_GEN[[#This Row],[Departure date]]="","",FORM_GEN[[#This Row],[Departure date]])</f>
        <v/>
      </c>
      <c r="I40" s="11"/>
      <c r="J40" s="17"/>
      <c r="K40" s="63"/>
      <c r="L40" s="64"/>
      <c r="M40" s="65"/>
      <c r="N40" s="17"/>
      <c r="O40" s="17"/>
      <c r="P40" s="17"/>
      <c r="Q40" s="63"/>
      <c r="R40" s="64"/>
      <c r="S40" s="65"/>
      <c r="T40" s="17"/>
      <c r="U40" s="17"/>
      <c r="V40" s="41"/>
      <c r="W40" s="41" t="str">
        <f>IF(FORM_CAMP[[#This Row],[Arrival date]]="","",IF(AND(FORM_CAMP[[#This Row],[Arrival date]]&lt;=DATE(2022,4,25),FORM_CAMP[[#This Row],[Departure date]]&gt;DATE(2022,4,25)),"YES","NO"))</f>
        <v/>
      </c>
      <c r="X40" s="41" t="str">
        <f>IF(FORM_CAMP[[#This Row],[Arrival date]]="","",IF(AND(FORM_CAMP[[#This Row],[Arrival date]]&lt;=DATE(2022,4,26),FORM_CAMP[[#This Row],[Departure date]]&gt;DATE(2022,4,26)),"YES","NO"))</f>
        <v/>
      </c>
      <c r="Y40" s="41" t="str">
        <f>IF(FORM_CAMP[[#This Row],[Arrival date]]="","",IF(AND(FORM_CAMP[[#This Row],[Arrival date]]&lt;=DATE(2022,4,27),FORM_CAMP[[#This Row],[Departure date]]&gt;DATE(2022,4,27)),"YES","NO"))</f>
        <v/>
      </c>
      <c r="Z40" s="41"/>
      <c r="AA40" s="41" t="str">
        <f>IF(FORM_CAMP[[#This Row],[Room (09/05)]]="","",IFERROR(VLOOKUP(CONCATENATE(FORM_CAMP[[#This Row],[Hotel]],".",FORM_CAMP[[#This Row],[Room (09/05)]]),SET!$AN$2:$AO$31,2,FALSE),"ND"))</f>
        <v/>
      </c>
      <c r="AB40" s="41" t="str">
        <f>IF(FORM_CAMP[[#This Row],[Room (10/05)]]="","",IFERROR(VLOOKUP(CONCATENATE(FORM_CAMP[[#This Row],[Hotel]],".",FORM_CAMP[[#This Row],[Room (10/05)]]),SET!$AN$2:$AO$31,2,FALSE),"ND"))</f>
        <v/>
      </c>
      <c r="AC40" s="41" t="str">
        <f>IF(FORM_CAMP[[#This Row],[Room (11/05)]]="","",IFERROR(VLOOKUP(CONCATENATE(FORM_CAMP[[#This Row],[Hotel]],".",FORM_CAMP[[#This Row],[Room (11/05)]]),SET!$AN$2:$AO$31,2,FALSE),"ND"))</f>
        <v/>
      </c>
      <c r="AD40" s="41"/>
      <c r="AE40" s="41"/>
      <c r="AF40" s="41"/>
      <c r="AG40" s="41"/>
      <c r="AH40" s="41"/>
      <c r="AI40" s="41"/>
    </row>
    <row r="41" spans="2:35">
      <c r="B41" s="2" t="str">
        <f>IF(FORM_CAMP[[#This Row],[LAST NAME]]="","B",IF(FORM_CAMP[[#This Row],[Training camp ?]]="No","G",IF(OR(FORM_CAMP[[#This Row],[Hotel]]=""),"O",IF(COUNTIF(AE41:AG41,"R")=0,"G","R"))))</f>
        <v>B</v>
      </c>
      <c r="C41" s="2">
        <v>29</v>
      </c>
      <c r="D41" s="14" t="str">
        <f>IF(FORM_GEN[[#This Row],[Title]]="","",FORM_GEN[[#This Row],[Title]])</f>
        <v/>
      </c>
      <c r="E41" s="14" t="str">
        <f>IF(FORM_GEN[[#This Row],[LAST NAME]]="","",FORM_GEN[[#This Row],[LAST NAME]])</f>
        <v/>
      </c>
      <c r="F41" s="14" t="str">
        <f>IF(FORM_GEN[[#This Row],[FIRST NAME]]="","",FORM_GEN[[#This Row],[FIRST NAME]])</f>
        <v/>
      </c>
      <c r="G41" s="15" t="str">
        <f>IF(FORM_GEN[[#This Row],[Arrival date]]="","",FORM_GEN[[#This Row],[Arrival date]])</f>
        <v/>
      </c>
      <c r="H41" s="15" t="str">
        <f>IF(FORM_GEN[[#This Row],[Departure date]]="","",FORM_GEN[[#This Row],[Departure date]])</f>
        <v/>
      </c>
      <c r="I41" s="11"/>
      <c r="J41" s="17"/>
      <c r="K41" s="63"/>
      <c r="L41" s="64"/>
      <c r="M41" s="65"/>
      <c r="N41" s="17"/>
      <c r="O41" s="17"/>
      <c r="P41" s="17"/>
      <c r="Q41" s="63"/>
      <c r="R41" s="64"/>
      <c r="S41" s="65"/>
      <c r="T41" s="17"/>
      <c r="U41" s="17"/>
      <c r="V41" s="41"/>
      <c r="W41" s="41" t="str">
        <f>IF(FORM_CAMP[[#This Row],[Arrival date]]="","",IF(AND(FORM_CAMP[[#This Row],[Arrival date]]&lt;=DATE(2022,4,25),FORM_CAMP[[#This Row],[Departure date]]&gt;DATE(2022,4,25)),"YES","NO"))</f>
        <v/>
      </c>
      <c r="X41" s="41" t="str">
        <f>IF(FORM_CAMP[[#This Row],[Arrival date]]="","",IF(AND(FORM_CAMP[[#This Row],[Arrival date]]&lt;=DATE(2022,4,26),FORM_CAMP[[#This Row],[Departure date]]&gt;DATE(2022,4,26)),"YES","NO"))</f>
        <v/>
      </c>
      <c r="Y41" s="41" t="str">
        <f>IF(FORM_CAMP[[#This Row],[Arrival date]]="","",IF(AND(FORM_CAMP[[#This Row],[Arrival date]]&lt;=DATE(2022,4,27),FORM_CAMP[[#This Row],[Departure date]]&gt;DATE(2022,4,27)),"YES","NO"))</f>
        <v/>
      </c>
      <c r="Z41" s="41"/>
      <c r="AA41" s="41" t="str">
        <f>IF(FORM_CAMP[[#This Row],[Room (09/05)]]="","",IFERROR(VLOOKUP(CONCATENATE(FORM_CAMP[[#This Row],[Hotel]],".",FORM_CAMP[[#This Row],[Room (09/05)]]),SET!$AN$2:$AO$31,2,FALSE),"ND"))</f>
        <v/>
      </c>
      <c r="AB41" s="41" t="str">
        <f>IF(FORM_CAMP[[#This Row],[Room (10/05)]]="","",IFERROR(VLOOKUP(CONCATENATE(FORM_CAMP[[#This Row],[Hotel]],".",FORM_CAMP[[#This Row],[Room (10/05)]]),SET!$AN$2:$AO$31,2,FALSE),"ND"))</f>
        <v/>
      </c>
      <c r="AC41" s="41" t="str">
        <f>IF(FORM_CAMP[[#This Row],[Room (11/05)]]="","",IFERROR(VLOOKUP(CONCATENATE(FORM_CAMP[[#This Row],[Hotel]],".",FORM_CAMP[[#This Row],[Room (11/05)]]),SET!$AN$2:$AO$31,2,FALSE),"ND"))</f>
        <v/>
      </c>
      <c r="AD41" s="41"/>
      <c r="AE41" s="41"/>
      <c r="AF41" s="41"/>
      <c r="AG41" s="41"/>
      <c r="AH41" s="41"/>
      <c r="AI41" s="41"/>
    </row>
    <row r="42" spans="2:35">
      <c r="B42" s="2" t="str">
        <f>IF(FORM_CAMP[[#This Row],[LAST NAME]]="","B",IF(FORM_CAMP[[#This Row],[Training camp ?]]="No","G",IF(OR(FORM_CAMP[[#This Row],[Hotel]]=""),"O",IF(COUNTIF(AE42:AG42,"R")=0,"G","R"))))</f>
        <v>B</v>
      </c>
      <c r="C42" s="2">
        <v>30</v>
      </c>
      <c r="D42" s="14" t="str">
        <f>IF(FORM_GEN[[#This Row],[Title]]="","",FORM_GEN[[#This Row],[Title]])</f>
        <v/>
      </c>
      <c r="E42" s="14" t="str">
        <f>IF(FORM_GEN[[#This Row],[LAST NAME]]="","",FORM_GEN[[#This Row],[LAST NAME]])</f>
        <v/>
      </c>
      <c r="F42" s="14" t="str">
        <f>IF(FORM_GEN[[#This Row],[FIRST NAME]]="","",FORM_GEN[[#This Row],[FIRST NAME]])</f>
        <v/>
      </c>
      <c r="G42" s="15" t="str">
        <f>IF(FORM_GEN[[#This Row],[Arrival date]]="","",FORM_GEN[[#This Row],[Arrival date]])</f>
        <v/>
      </c>
      <c r="H42" s="15" t="str">
        <f>IF(FORM_GEN[[#This Row],[Departure date]]="","",FORM_GEN[[#This Row],[Departure date]])</f>
        <v/>
      </c>
      <c r="I42" s="11"/>
      <c r="J42" s="17"/>
      <c r="K42" s="63"/>
      <c r="L42" s="64"/>
      <c r="M42" s="65"/>
      <c r="N42" s="17"/>
      <c r="O42" s="17"/>
      <c r="P42" s="17"/>
      <c r="Q42" s="63"/>
      <c r="R42" s="64"/>
      <c r="S42" s="65"/>
      <c r="T42" s="17"/>
      <c r="U42" s="17"/>
      <c r="V42" s="41"/>
      <c r="W42" s="41" t="str">
        <f>IF(FORM_CAMP[[#This Row],[Arrival date]]="","",IF(AND(FORM_CAMP[[#This Row],[Arrival date]]&lt;=DATE(2022,4,25),FORM_CAMP[[#This Row],[Departure date]]&gt;DATE(2022,4,25)),"YES","NO"))</f>
        <v/>
      </c>
      <c r="X42" s="41" t="str">
        <f>IF(FORM_CAMP[[#This Row],[Arrival date]]="","",IF(AND(FORM_CAMP[[#This Row],[Arrival date]]&lt;=DATE(2022,4,26),FORM_CAMP[[#This Row],[Departure date]]&gt;DATE(2022,4,26)),"YES","NO"))</f>
        <v/>
      </c>
      <c r="Y42" s="41" t="str">
        <f>IF(FORM_CAMP[[#This Row],[Arrival date]]="","",IF(AND(FORM_CAMP[[#This Row],[Arrival date]]&lt;=DATE(2022,4,27),FORM_CAMP[[#This Row],[Departure date]]&gt;DATE(2022,4,27)),"YES","NO"))</f>
        <v/>
      </c>
      <c r="Z42" s="41"/>
      <c r="AA42" s="41" t="str">
        <f>IF(FORM_CAMP[[#This Row],[Room (09/05)]]="","",IFERROR(VLOOKUP(CONCATENATE(FORM_CAMP[[#This Row],[Hotel]],".",FORM_CAMP[[#This Row],[Room (09/05)]]),SET!$AN$2:$AO$31,2,FALSE),"ND"))</f>
        <v/>
      </c>
      <c r="AB42" s="41" t="str">
        <f>IF(FORM_CAMP[[#This Row],[Room (10/05)]]="","",IFERROR(VLOOKUP(CONCATENATE(FORM_CAMP[[#This Row],[Hotel]],".",FORM_CAMP[[#This Row],[Room (10/05)]]),SET!$AN$2:$AO$31,2,FALSE),"ND"))</f>
        <v/>
      </c>
      <c r="AC42" s="41" t="str">
        <f>IF(FORM_CAMP[[#This Row],[Room (11/05)]]="","",IFERROR(VLOOKUP(CONCATENATE(FORM_CAMP[[#This Row],[Hotel]],".",FORM_CAMP[[#This Row],[Room (11/05)]]),SET!$AN$2:$AO$31,2,FALSE),"ND"))</f>
        <v/>
      </c>
      <c r="AD42" s="41"/>
      <c r="AE42" s="41"/>
      <c r="AF42" s="41"/>
      <c r="AG42" s="41"/>
      <c r="AH42" s="41"/>
      <c r="AI42" s="41"/>
    </row>
    <row r="43" spans="2:35">
      <c r="B43" s="2" t="str">
        <f>IF(FORM_CAMP[[#This Row],[LAST NAME]]="","B",IF(FORM_CAMP[[#This Row],[Training camp ?]]="No","G",IF(OR(FORM_CAMP[[#This Row],[Hotel]]=""),"O",IF(COUNTIF(AE43:AG43,"R")=0,"G","R"))))</f>
        <v>B</v>
      </c>
      <c r="C43" s="2">
        <v>31</v>
      </c>
      <c r="D43" s="14" t="str">
        <f>IF(FORM_GEN[[#This Row],[Title]]="","",FORM_GEN[[#This Row],[Title]])</f>
        <v/>
      </c>
      <c r="E43" s="14" t="str">
        <f>IF(FORM_GEN[[#This Row],[LAST NAME]]="","",FORM_GEN[[#This Row],[LAST NAME]])</f>
        <v/>
      </c>
      <c r="F43" s="14" t="str">
        <f>IF(FORM_GEN[[#This Row],[FIRST NAME]]="","",FORM_GEN[[#This Row],[FIRST NAME]])</f>
        <v/>
      </c>
      <c r="G43" s="15" t="str">
        <f>IF(FORM_GEN[[#This Row],[Arrival date]]="","",FORM_GEN[[#This Row],[Arrival date]])</f>
        <v/>
      </c>
      <c r="H43" s="15" t="str">
        <f>IF(FORM_GEN[[#This Row],[Departure date]]="","",FORM_GEN[[#This Row],[Departure date]])</f>
        <v/>
      </c>
      <c r="I43" s="11"/>
      <c r="J43" s="17"/>
      <c r="K43" s="63"/>
      <c r="L43" s="64"/>
      <c r="M43" s="65"/>
      <c r="N43" s="17"/>
      <c r="O43" s="17"/>
      <c r="P43" s="17"/>
      <c r="Q43" s="63"/>
      <c r="R43" s="64"/>
      <c r="S43" s="65"/>
      <c r="T43" s="17"/>
      <c r="U43" s="17"/>
      <c r="V43" s="41"/>
      <c r="W43" s="41" t="str">
        <f>IF(FORM_CAMP[[#This Row],[Arrival date]]="","",IF(AND(FORM_CAMP[[#This Row],[Arrival date]]&lt;=DATE(2022,4,25),FORM_CAMP[[#This Row],[Departure date]]&gt;DATE(2022,4,25)),"YES","NO"))</f>
        <v/>
      </c>
      <c r="X43" s="41" t="str">
        <f>IF(FORM_CAMP[[#This Row],[Arrival date]]="","",IF(AND(FORM_CAMP[[#This Row],[Arrival date]]&lt;=DATE(2022,4,26),FORM_CAMP[[#This Row],[Departure date]]&gt;DATE(2022,4,26)),"YES","NO"))</f>
        <v/>
      </c>
      <c r="Y43" s="41" t="str">
        <f>IF(FORM_CAMP[[#This Row],[Arrival date]]="","",IF(AND(FORM_CAMP[[#This Row],[Arrival date]]&lt;=DATE(2022,4,27),FORM_CAMP[[#This Row],[Departure date]]&gt;DATE(2022,4,27)),"YES","NO"))</f>
        <v/>
      </c>
      <c r="Z43" s="41"/>
      <c r="AA43" s="41" t="str">
        <f>IF(FORM_CAMP[[#This Row],[Room (09/05)]]="","",IFERROR(VLOOKUP(CONCATENATE(FORM_CAMP[[#This Row],[Hotel]],".",FORM_CAMP[[#This Row],[Room (09/05)]]),SET!$AN$2:$AO$31,2,FALSE),"ND"))</f>
        <v/>
      </c>
      <c r="AB43" s="41" t="str">
        <f>IF(FORM_CAMP[[#This Row],[Room (10/05)]]="","",IFERROR(VLOOKUP(CONCATENATE(FORM_CAMP[[#This Row],[Hotel]],".",FORM_CAMP[[#This Row],[Room (10/05)]]),SET!$AN$2:$AO$31,2,FALSE),"ND"))</f>
        <v/>
      </c>
      <c r="AC43" s="41" t="str">
        <f>IF(FORM_CAMP[[#This Row],[Room (11/05)]]="","",IFERROR(VLOOKUP(CONCATENATE(FORM_CAMP[[#This Row],[Hotel]],".",FORM_CAMP[[#This Row],[Room (11/05)]]),SET!$AN$2:$AO$31,2,FALSE),"ND"))</f>
        <v/>
      </c>
      <c r="AD43" s="41"/>
      <c r="AE43" s="41"/>
      <c r="AF43" s="41"/>
      <c r="AG43" s="41"/>
      <c r="AH43" s="41"/>
      <c r="AI43" s="41"/>
    </row>
    <row r="44" spans="2:35">
      <c r="B44" s="2" t="str">
        <f>IF(FORM_CAMP[[#This Row],[LAST NAME]]="","B",IF(FORM_CAMP[[#This Row],[Training camp ?]]="No","G",IF(OR(FORM_CAMP[[#This Row],[Hotel]]=""),"O",IF(COUNTIF(AE44:AG44,"R")=0,"G","R"))))</f>
        <v>B</v>
      </c>
      <c r="C44" s="2">
        <v>32</v>
      </c>
      <c r="D44" s="14" t="str">
        <f>IF(FORM_GEN[[#This Row],[Title]]="","",FORM_GEN[[#This Row],[Title]])</f>
        <v/>
      </c>
      <c r="E44" s="14" t="str">
        <f>IF(FORM_GEN[[#This Row],[LAST NAME]]="","",FORM_GEN[[#This Row],[LAST NAME]])</f>
        <v/>
      </c>
      <c r="F44" s="14" t="str">
        <f>IF(FORM_GEN[[#This Row],[FIRST NAME]]="","",FORM_GEN[[#This Row],[FIRST NAME]])</f>
        <v/>
      </c>
      <c r="G44" s="15" t="str">
        <f>IF(FORM_GEN[[#This Row],[Arrival date]]="","",FORM_GEN[[#This Row],[Arrival date]])</f>
        <v/>
      </c>
      <c r="H44" s="15" t="str">
        <f>IF(FORM_GEN[[#This Row],[Departure date]]="","",FORM_GEN[[#This Row],[Departure date]])</f>
        <v/>
      </c>
      <c r="I44" s="11"/>
      <c r="J44" s="17"/>
      <c r="K44" s="63"/>
      <c r="L44" s="64"/>
      <c r="M44" s="65"/>
      <c r="N44" s="17"/>
      <c r="O44" s="17"/>
      <c r="P44" s="17"/>
      <c r="Q44" s="63"/>
      <c r="R44" s="64"/>
      <c r="S44" s="65"/>
      <c r="T44" s="17"/>
      <c r="U44" s="17"/>
      <c r="V44" s="41"/>
      <c r="W44" s="41" t="str">
        <f>IF(FORM_CAMP[[#This Row],[Arrival date]]="","",IF(AND(FORM_CAMP[[#This Row],[Arrival date]]&lt;=DATE(2022,4,25),FORM_CAMP[[#This Row],[Departure date]]&gt;DATE(2022,4,25)),"YES","NO"))</f>
        <v/>
      </c>
      <c r="X44" s="41" t="str">
        <f>IF(FORM_CAMP[[#This Row],[Arrival date]]="","",IF(AND(FORM_CAMP[[#This Row],[Arrival date]]&lt;=DATE(2022,4,26),FORM_CAMP[[#This Row],[Departure date]]&gt;DATE(2022,4,26)),"YES","NO"))</f>
        <v/>
      </c>
      <c r="Y44" s="41" t="str">
        <f>IF(FORM_CAMP[[#This Row],[Arrival date]]="","",IF(AND(FORM_CAMP[[#This Row],[Arrival date]]&lt;=DATE(2022,4,27),FORM_CAMP[[#This Row],[Departure date]]&gt;DATE(2022,4,27)),"YES","NO"))</f>
        <v/>
      </c>
      <c r="Z44" s="41"/>
      <c r="AA44" s="41" t="str">
        <f>IF(FORM_CAMP[[#This Row],[Room (09/05)]]="","",IFERROR(VLOOKUP(CONCATENATE(FORM_CAMP[[#This Row],[Hotel]],".",FORM_CAMP[[#This Row],[Room (09/05)]]),SET!$AN$2:$AO$31,2,FALSE),"ND"))</f>
        <v/>
      </c>
      <c r="AB44" s="41" t="str">
        <f>IF(FORM_CAMP[[#This Row],[Room (10/05)]]="","",IFERROR(VLOOKUP(CONCATENATE(FORM_CAMP[[#This Row],[Hotel]],".",FORM_CAMP[[#This Row],[Room (10/05)]]),SET!$AN$2:$AO$31,2,FALSE),"ND"))</f>
        <v/>
      </c>
      <c r="AC44" s="41" t="str">
        <f>IF(FORM_CAMP[[#This Row],[Room (11/05)]]="","",IFERROR(VLOOKUP(CONCATENATE(FORM_CAMP[[#This Row],[Hotel]],".",FORM_CAMP[[#This Row],[Room (11/05)]]),SET!$AN$2:$AO$31,2,FALSE),"ND"))</f>
        <v/>
      </c>
      <c r="AD44" s="41"/>
      <c r="AE44" s="41"/>
      <c r="AF44" s="41"/>
      <c r="AG44" s="41"/>
      <c r="AH44" s="41"/>
      <c r="AI44" s="41"/>
    </row>
    <row r="45" spans="2:35">
      <c r="B45" s="2" t="str">
        <f>IF(FORM_CAMP[[#This Row],[LAST NAME]]="","B",IF(FORM_CAMP[[#This Row],[Training camp ?]]="No","G",IF(OR(FORM_CAMP[[#This Row],[Hotel]]=""),"O",IF(COUNTIF(AE45:AG45,"R")=0,"G","R"))))</f>
        <v>B</v>
      </c>
      <c r="C45" s="2">
        <v>33</v>
      </c>
      <c r="D45" s="14" t="str">
        <f>IF(FORM_GEN[[#This Row],[Title]]="","",FORM_GEN[[#This Row],[Title]])</f>
        <v/>
      </c>
      <c r="E45" s="14" t="str">
        <f>IF(FORM_GEN[[#This Row],[LAST NAME]]="","",FORM_GEN[[#This Row],[LAST NAME]])</f>
        <v/>
      </c>
      <c r="F45" s="14" t="str">
        <f>IF(FORM_GEN[[#This Row],[FIRST NAME]]="","",FORM_GEN[[#This Row],[FIRST NAME]])</f>
        <v/>
      </c>
      <c r="G45" s="15" t="str">
        <f>IF(FORM_GEN[[#This Row],[Arrival date]]="","",FORM_GEN[[#This Row],[Arrival date]])</f>
        <v/>
      </c>
      <c r="H45" s="15" t="str">
        <f>IF(FORM_GEN[[#This Row],[Departure date]]="","",FORM_GEN[[#This Row],[Departure date]])</f>
        <v/>
      </c>
      <c r="I45" s="11"/>
      <c r="J45" s="17"/>
      <c r="K45" s="63"/>
      <c r="L45" s="64"/>
      <c r="M45" s="65"/>
      <c r="N45" s="17"/>
      <c r="O45" s="17"/>
      <c r="P45" s="17"/>
      <c r="Q45" s="63"/>
      <c r="R45" s="64"/>
      <c r="S45" s="65"/>
      <c r="T45" s="17"/>
      <c r="U45" s="17"/>
      <c r="V45" s="41"/>
      <c r="W45" s="41" t="str">
        <f>IF(FORM_CAMP[[#This Row],[Arrival date]]="","",IF(AND(FORM_CAMP[[#This Row],[Arrival date]]&lt;=DATE(2022,4,25),FORM_CAMP[[#This Row],[Departure date]]&gt;DATE(2022,4,25)),"YES","NO"))</f>
        <v/>
      </c>
      <c r="X45" s="41" t="str">
        <f>IF(FORM_CAMP[[#This Row],[Arrival date]]="","",IF(AND(FORM_CAMP[[#This Row],[Arrival date]]&lt;=DATE(2022,4,26),FORM_CAMP[[#This Row],[Departure date]]&gt;DATE(2022,4,26)),"YES","NO"))</f>
        <v/>
      </c>
      <c r="Y45" s="41" t="str">
        <f>IF(FORM_CAMP[[#This Row],[Arrival date]]="","",IF(AND(FORM_CAMP[[#This Row],[Arrival date]]&lt;=DATE(2022,4,27),FORM_CAMP[[#This Row],[Departure date]]&gt;DATE(2022,4,27)),"YES","NO"))</f>
        <v/>
      </c>
      <c r="Z45" s="41"/>
      <c r="AA45" s="41" t="str">
        <f>IF(FORM_CAMP[[#This Row],[Room (09/05)]]="","",IFERROR(VLOOKUP(CONCATENATE(FORM_CAMP[[#This Row],[Hotel]],".",FORM_CAMP[[#This Row],[Room (09/05)]]),SET!$AN$2:$AO$31,2,FALSE),"ND"))</f>
        <v/>
      </c>
      <c r="AB45" s="41" t="str">
        <f>IF(FORM_CAMP[[#This Row],[Room (10/05)]]="","",IFERROR(VLOOKUP(CONCATENATE(FORM_CAMP[[#This Row],[Hotel]],".",FORM_CAMP[[#This Row],[Room (10/05)]]),SET!$AN$2:$AO$31,2,FALSE),"ND"))</f>
        <v/>
      </c>
      <c r="AC45" s="41" t="str">
        <f>IF(FORM_CAMP[[#This Row],[Room (11/05)]]="","",IFERROR(VLOOKUP(CONCATENATE(FORM_CAMP[[#This Row],[Hotel]],".",FORM_CAMP[[#This Row],[Room (11/05)]]),SET!$AN$2:$AO$31,2,FALSE),"ND"))</f>
        <v/>
      </c>
      <c r="AD45" s="41"/>
      <c r="AE45" s="41"/>
      <c r="AF45" s="41"/>
      <c r="AG45" s="41"/>
      <c r="AH45" s="41"/>
      <c r="AI45" s="41"/>
    </row>
    <row r="46" spans="2:35">
      <c r="B46" s="2" t="str">
        <f>IF(FORM_CAMP[[#This Row],[LAST NAME]]="","B",IF(FORM_CAMP[[#This Row],[Training camp ?]]="No","G",IF(OR(FORM_CAMP[[#This Row],[Hotel]]=""),"O",IF(COUNTIF(AE46:AG46,"R")=0,"G","R"))))</f>
        <v>B</v>
      </c>
      <c r="C46" s="2">
        <v>34</v>
      </c>
      <c r="D46" s="14" t="str">
        <f>IF(FORM_GEN[[#This Row],[Title]]="","",FORM_GEN[[#This Row],[Title]])</f>
        <v/>
      </c>
      <c r="E46" s="14" t="str">
        <f>IF(FORM_GEN[[#This Row],[LAST NAME]]="","",FORM_GEN[[#This Row],[LAST NAME]])</f>
        <v/>
      </c>
      <c r="F46" s="14" t="str">
        <f>IF(FORM_GEN[[#This Row],[FIRST NAME]]="","",FORM_GEN[[#This Row],[FIRST NAME]])</f>
        <v/>
      </c>
      <c r="G46" s="15" t="str">
        <f>IF(FORM_GEN[[#This Row],[Arrival date]]="","",FORM_GEN[[#This Row],[Arrival date]])</f>
        <v/>
      </c>
      <c r="H46" s="15" t="str">
        <f>IF(FORM_GEN[[#This Row],[Departure date]]="","",FORM_GEN[[#This Row],[Departure date]])</f>
        <v/>
      </c>
      <c r="I46" s="11"/>
      <c r="J46" s="17"/>
      <c r="K46" s="63"/>
      <c r="L46" s="64"/>
      <c r="M46" s="65"/>
      <c r="N46" s="17"/>
      <c r="O46" s="17"/>
      <c r="P46" s="17"/>
      <c r="Q46" s="63"/>
      <c r="R46" s="64"/>
      <c r="S46" s="65"/>
      <c r="T46" s="17"/>
      <c r="U46" s="17"/>
      <c r="V46" s="41"/>
      <c r="W46" s="41" t="str">
        <f>IF(FORM_CAMP[[#This Row],[Arrival date]]="","",IF(AND(FORM_CAMP[[#This Row],[Arrival date]]&lt;=DATE(2022,4,25),FORM_CAMP[[#This Row],[Departure date]]&gt;DATE(2022,4,25)),"YES","NO"))</f>
        <v/>
      </c>
      <c r="X46" s="41" t="str">
        <f>IF(FORM_CAMP[[#This Row],[Arrival date]]="","",IF(AND(FORM_CAMP[[#This Row],[Arrival date]]&lt;=DATE(2022,4,26),FORM_CAMP[[#This Row],[Departure date]]&gt;DATE(2022,4,26)),"YES","NO"))</f>
        <v/>
      </c>
      <c r="Y46" s="41" t="str">
        <f>IF(FORM_CAMP[[#This Row],[Arrival date]]="","",IF(AND(FORM_CAMP[[#This Row],[Arrival date]]&lt;=DATE(2022,4,27),FORM_CAMP[[#This Row],[Departure date]]&gt;DATE(2022,4,27)),"YES","NO"))</f>
        <v/>
      </c>
      <c r="Z46" s="41"/>
      <c r="AA46" s="41" t="str">
        <f>IF(FORM_CAMP[[#This Row],[Room (09/05)]]="","",IFERROR(VLOOKUP(CONCATENATE(FORM_CAMP[[#This Row],[Hotel]],".",FORM_CAMP[[#This Row],[Room (09/05)]]),SET!$AN$2:$AO$31,2,FALSE),"ND"))</f>
        <v/>
      </c>
      <c r="AB46" s="41" t="str">
        <f>IF(FORM_CAMP[[#This Row],[Room (10/05)]]="","",IFERROR(VLOOKUP(CONCATENATE(FORM_CAMP[[#This Row],[Hotel]],".",FORM_CAMP[[#This Row],[Room (10/05)]]),SET!$AN$2:$AO$31,2,FALSE),"ND"))</f>
        <v/>
      </c>
      <c r="AC46" s="41" t="str">
        <f>IF(FORM_CAMP[[#This Row],[Room (11/05)]]="","",IFERROR(VLOOKUP(CONCATENATE(FORM_CAMP[[#This Row],[Hotel]],".",FORM_CAMP[[#This Row],[Room (11/05)]]),SET!$AN$2:$AO$31,2,FALSE),"ND"))</f>
        <v/>
      </c>
      <c r="AD46" s="41"/>
      <c r="AE46" s="41"/>
      <c r="AF46" s="41"/>
      <c r="AG46" s="41"/>
      <c r="AH46" s="41"/>
      <c r="AI46" s="41"/>
    </row>
    <row r="47" spans="2:35">
      <c r="B47" s="2" t="str">
        <f>IF(FORM_CAMP[[#This Row],[LAST NAME]]="","B",IF(FORM_CAMP[[#This Row],[Training camp ?]]="No","G",IF(OR(FORM_CAMP[[#This Row],[Hotel]]=""),"O",IF(COUNTIF(AE47:AG47,"R")=0,"G","R"))))</f>
        <v>B</v>
      </c>
      <c r="C47" s="2">
        <v>35</v>
      </c>
      <c r="D47" s="14" t="str">
        <f>IF(FORM_GEN[[#This Row],[Title]]="","",FORM_GEN[[#This Row],[Title]])</f>
        <v/>
      </c>
      <c r="E47" s="14" t="str">
        <f>IF(FORM_GEN[[#This Row],[LAST NAME]]="","",FORM_GEN[[#This Row],[LAST NAME]])</f>
        <v/>
      </c>
      <c r="F47" s="14" t="str">
        <f>IF(FORM_GEN[[#This Row],[FIRST NAME]]="","",FORM_GEN[[#This Row],[FIRST NAME]])</f>
        <v/>
      </c>
      <c r="G47" s="15" t="str">
        <f>IF(FORM_GEN[[#This Row],[Arrival date]]="","",FORM_GEN[[#This Row],[Arrival date]])</f>
        <v/>
      </c>
      <c r="H47" s="15" t="str">
        <f>IF(FORM_GEN[[#This Row],[Departure date]]="","",FORM_GEN[[#This Row],[Departure date]])</f>
        <v/>
      </c>
      <c r="I47" s="11"/>
      <c r="J47" s="17"/>
      <c r="K47" s="63"/>
      <c r="L47" s="64"/>
      <c r="M47" s="65"/>
      <c r="N47" s="17"/>
      <c r="O47" s="17"/>
      <c r="P47" s="17"/>
      <c r="Q47" s="63"/>
      <c r="R47" s="64"/>
      <c r="S47" s="65"/>
      <c r="T47" s="17"/>
      <c r="U47" s="17"/>
      <c r="V47" s="41"/>
      <c r="W47" s="41" t="str">
        <f>IF(FORM_CAMP[[#This Row],[Arrival date]]="","",IF(AND(FORM_CAMP[[#This Row],[Arrival date]]&lt;=DATE(2022,4,25),FORM_CAMP[[#This Row],[Departure date]]&gt;DATE(2022,4,25)),"YES","NO"))</f>
        <v/>
      </c>
      <c r="X47" s="41" t="str">
        <f>IF(FORM_CAMP[[#This Row],[Arrival date]]="","",IF(AND(FORM_CAMP[[#This Row],[Arrival date]]&lt;=DATE(2022,4,26),FORM_CAMP[[#This Row],[Departure date]]&gt;DATE(2022,4,26)),"YES","NO"))</f>
        <v/>
      </c>
      <c r="Y47" s="41" t="str">
        <f>IF(FORM_CAMP[[#This Row],[Arrival date]]="","",IF(AND(FORM_CAMP[[#This Row],[Arrival date]]&lt;=DATE(2022,4,27),FORM_CAMP[[#This Row],[Departure date]]&gt;DATE(2022,4,27)),"YES","NO"))</f>
        <v/>
      </c>
      <c r="Z47" s="41"/>
      <c r="AA47" s="41" t="str">
        <f>IF(FORM_CAMP[[#This Row],[Room (09/05)]]="","",IFERROR(VLOOKUP(CONCATENATE(FORM_CAMP[[#This Row],[Hotel]],".",FORM_CAMP[[#This Row],[Room (09/05)]]),SET!$AN$2:$AO$31,2,FALSE),"ND"))</f>
        <v/>
      </c>
      <c r="AB47" s="41" t="str">
        <f>IF(FORM_CAMP[[#This Row],[Room (10/05)]]="","",IFERROR(VLOOKUP(CONCATENATE(FORM_CAMP[[#This Row],[Hotel]],".",FORM_CAMP[[#This Row],[Room (10/05)]]),SET!$AN$2:$AO$31,2,FALSE),"ND"))</f>
        <v/>
      </c>
      <c r="AC47" s="41" t="str">
        <f>IF(FORM_CAMP[[#This Row],[Room (11/05)]]="","",IFERROR(VLOOKUP(CONCATENATE(FORM_CAMP[[#This Row],[Hotel]],".",FORM_CAMP[[#This Row],[Room (11/05)]]),SET!$AN$2:$AO$31,2,FALSE),"ND"))</f>
        <v/>
      </c>
      <c r="AD47" s="41"/>
      <c r="AE47" s="41"/>
      <c r="AF47" s="41"/>
      <c r="AG47" s="41"/>
      <c r="AH47" s="41"/>
      <c r="AI47" s="41"/>
    </row>
    <row r="48" spans="2:35">
      <c r="B48" s="2" t="str">
        <f>IF(FORM_CAMP[[#This Row],[LAST NAME]]="","B",IF(FORM_CAMP[[#This Row],[Training camp ?]]="No","G",IF(OR(FORM_CAMP[[#This Row],[Hotel]]=""),"O",IF(COUNTIF(AE48:AG48,"R")=0,"G","R"))))</f>
        <v>B</v>
      </c>
      <c r="C48" s="2">
        <v>36</v>
      </c>
      <c r="D48" s="14" t="str">
        <f>IF(FORM_GEN[[#This Row],[Title]]="","",FORM_GEN[[#This Row],[Title]])</f>
        <v/>
      </c>
      <c r="E48" s="14" t="str">
        <f>IF(FORM_GEN[[#This Row],[LAST NAME]]="","",FORM_GEN[[#This Row],[LAST NAME]])</f>
        <v/>
      </c>
      <c r="F48" s="14" t="str">
        <f>IF(FORM_GEN[[#This Row],[FIRST NAME]]="","",FORM_GEN[[#This Row],[FIRST NAME]])</f>
        <v/>
      </c>
      <c r="G48" s="15" t="str">
        <f>IF(FORM_GEN[[#This Row],[Arrival date]]="","",FORM_GEN[[#This Row],[Arrival date]])</f>
        <v/>
      </c>
      <c r="H48" s="15" t="str">
        <f>IF(FORM_GEN[[#This Row],[Departure date]]="","",FORM_GEN[[#This Row],[Departure date]])</f>
        <v/>
      </c>
      <c r="I48" s="11"/>
      <c r="J48" s="17"/>
      <c r="K48" s="63"/>
      <c r="L48" s="64"/>
      <c r="M48" s="65"/>
      <c r="N48" s="17"/>
      <c r="O48" s="17"/>
      <c r="P48" s="17"/>
      <c r="Q48" s="63"/>
      <c r="R48" s="64"/>
      <c r="S48" s="65"/>
      <c r="T48" s="17"/>
      <c r="U48" s="17"/>
      <c r="V48" s="41"/>
      <c r="W48" s="41" t="str">
        <f>IF(FORM_CAMP[[#This Row],[Arrival date]]="","",IF(AND(FORM_CAMP[[#This Row],[Arrival date]]&lt;=DATE(2022,4,25),FORM_CAMP[[#This Row],[Departure date]]&gt;DATE(2022,4,25)),"YES","NO"))</f>
        <v/>
      </c>
      <c r="X48" s="41" t="str">
        <f>IF(FORM_CAMP[[#This Row],[Arrival date]]="","",IF(AND(FORM_CAMP[[#This Row],[Arrival date]]&lt;=DATE(2022,4,26),FORM_CAMP[[#This Row],[Departure date]]&gt;DATE(2022,4,26)),"YES","NO"))</f>
        <v/>
      </c>
      <c r="Y48" s="41" t="str">
        <f>IF(FORM_CAMP[[#This Row],[Arrival date]]="","",IF(AND(FORM_CAMP[[#This Row],[Arrival date]]&lt;=DATE(2022,4,27),FORM_CAMP[[#This Row],[Departure date]]&gt;DATE(2022,4,27)),"YES","NO"))</f>
        <v/>
      </c>
      <c r="Z48" s="41"/>
      <c r="AA48" s="41" t="str">
        <f>IF(FORM_CAMP[[#This Row],[Room (09/05)]]="","",IFERROR(VLOOKUP(CONCATENATE(FORM_CAMP[[#This Row],[Hotel]],".",FORM_CAMP[[#This Row],[Room (09/05)]]),SET!$AN$2:$AO$31,2,FALSE),"ND"))</f>
        <v/>
      </c>
      <c r="AB48" s="41" t="str">
        <f>IF(FORM_CAMP[[#This Row],[Room (10/05)]]="","",IFERROR(VLOOKUP(CONCATENATE(FORM_CAMP[[#This Row],[Hotel]],".",FORM_CAMP[[#This Row],[Room (10/05)]]),SET!$AN$2:$AO$31,2,FALSE),"ND"))</f>
        <v/>
      </c>
      <c r="AC48" s="41" t="str">
        <f>IF(FORM_CAMP[[#This Row],[Room (11/05)]]="","",IFERROR(VLOOKUP(CONCATENATE(FORM_CAMP[[#This Row],[Hotel]],".",FORM_CAMP[[#This Row],[Room (11/05)]]),SET!$AN$2:$AO$31,2,FALSE),"ND"))</f>
        <v/>
      </c>
      <c r="AD48" s="41"/>
      <c r="AE48" s="41"/>
      <c r="AF48" s="41"/>
      <c r="AG48" s="41"/>
      <c r="AH48" s="41"/>
      <c r="AI48" s="41"/>
    </row>
    <row r="49" spans="2:36">
      <c r="B49" s="2" t="str">
        <f>IF(FORM_CAMP[[#This Row],[LAST NAME]]="","B",IF(FORM_CAMP[[#This Row],[Training camp ?]]="No","G",IF(OR(FORM_CAMP[[#This Row],[Hotel]]=""),"O",IF(COUNTIF(AE49:AG49,"R")=0,"G","R"))))</f>
        <v>B</v>
      </c>
      <c r="C49" s="2">
        <v>37</v>
      </c>
      <c r="D49" s="14" t="str">
        <f>IF(FORM_GEN[[#This Row],[Title]]="","",FORM_GEN[[#This Row],[Title]])</f>
        <v/>
      </c>
      <c r="E49" s="14" t="str">
        <f>IF(FORM_GEN[[#This Row],[LAST NAME]]="","",FORM_GEN[[#This Row],[LAST NAME]])</f>
        <v/>
      </c>
      <c r="F49" s="14" t="str">
        <f>IF(FORM_GEN[[#This Row],[FIRST NAME]]="","",FORM_GEN[[#This Row],[FIRST NAME]])</f>
        <v/>
      </c>
      <c r="G49" s="15" t="str">
        <f>IF(FORM_GEN[[#This Row],[Arrival date]]="","",FORM_GEN[[#This Row],[Arrival date]])</f>
        <v/>
      </c>
      <c r="H49" s="15" t="str">
        <f>IF(FORM_GEN[[#This Row],[Departure date]]="","",FORM_GEN[[#This Row],[Departure date]])</f>
        <v/>
      </c>
      <c r="I49" s="11"/>
      <c r="J49" s="17"/>
      <c r="K49" s="63"/>
      <c r="L49" s="64"/>
      <c r="M49" s="65"/>
      <c r="N49" s="17"/>
      <c r="O49" s="17"/>
      <c r="P49" s="17"/>
      <c r="Q49" s="63"/>
      <c r="R49" s="64"/>
      <c r="S49" s="65"/>
      <c r="T49" s="17"/>
      <c r="U49" s="17"/>
      <c r="V49" s="41"/>
      <c r="W49" s="41" t="str">
        <f>IF(FORM_CAMP[[#This Row],[Arrival date]]="","",IF(AND(FORM_CAMP[[#This Row],[Arrival date]]&lt;=DATE(2022,4,25),FORM_CAMP[[#This Row],[Departure date]]&gt;DATE(2022,4,25)),"YES","NO"))</f>
        <v/>
      </c>
      <c r="X49" s="41" t="str">
        <f>IF(FORM_CAMP[[#This Row],[Arrival date]]="","",IF(AND(FORM_CAMP[[#This Row],[Arrival date]]&lt;=DATE(2022,4,26),FORM_CAMP[[#This Row],[Departure date]]&gt;DATE(2022,4,26)),"YES","NO"))</f>
        <v/>
      </c>
      <c r="Y49" s="41" t="str">
        <f>IF(FORM_CAMP[[#This Row],[Arrival date]]="","",IF(AND(FORM_CAMP[[#This Row],[Arrival date]]&lt;=DATE(2022,4,27),FORM_CAMP[[#This Row],[Departure date]]&gt;DATE(2022,4,27)),"YES","NO"))</f>
        <v/>
      </c>
      <c r="Z49" s="41"/>
      <c r="AA49" s="41" t="str">
        <f>IF(FORM_CAMP[[#This Row],[Room (09/05)]]="","",IFERROR(VLOOKUP(CONCATENATE(FORM_CAMP[[#This Row],[Hotel]],".",FORM_CAMP[[#This Row],[Room (09/05)]]),SET!$AN$2:$AO$31,2,FALSE),"ND"))</f>
        <v/>
      </c>
      <c r="AB49" s="41" t="str">
        <f>IF(FORM_CAMP[[#This Row],[Room (10/05)]]="","",IFERROR(VLOOKUP(CONCATENATE(FORM_CAMP[[#This Row],[Hotel]],".",FORM_CAMP[[#This Row],[Room (10/05)]]),SET!$AN$2:$AO$31,2,FALSE),"ND"))</f>
        <v/>
      </c>
      <c r="AC49" s="41" t="str">
        <f>IF(FORM_CAMP[[#This Row],[Room (11/05)]]="","",IFERROR(VLOOKUP(CONCATENATE(FORM_CAMP[[#This Row],[Hotel]],".",FORM_CAMP[[#This Row],[Room (11/05)]]),SET!$AN$2:$AO$31,2,FALSE),"ND"))</f>
        <v/>
      </c>
      <c r="AD49" s="41"/>
      <c r="AE49" s="41"/>
      <c r="AF49" s="41"/>
      <c r="AG49" s="41"/>
      <c r="AH49" s="41"/>
      <c r="AI49" s="41"/>
    </row>
    <row r="50" spans="2:36">
      <c r="B50" s="2" t="str">
        <f>IF(FORM_CAMP[[#This Row],[LAST NAME]]="","B",IF(FORM_CAMP[[#This Row],[Training camp ?]]="No","G",IF(OR(FORM_CAMP[[#This Row],[Hotel]]=""),"O",IF(COUNTIF(AE50:AG50,"R")=0,"G","R"))))</f>
        <v>B</v>
      </c>
      <c r="C50" s="2">
        <v>38</v>
      </c>
      <c r="D50" s="14" t="str">
        <f>IF(FORM_GEN[[#This Row],[Title]]="","",FORM_GEN[[#This Row],[Title]])</f>
        <v/>
      </c>
      <c r="E50" s="14" t="str">
        <f>IF(FORM_GEN[[#This Row],[LAST NAME]]="","",FORM_GEN[[#This Row],[LAST NAME]])</f>
        <v/>
      </c>
      <c r="F50" s="14" t="str">
        <f>IF(FORM_GEN[[#This Row],[FIRST NAME]]="","",FORM_GEN[[#This Row],[FIRST NAME]])</f>
        <v/>
      </c>
      <c r="G50" s="15" t="str">
        <f>IF(FORM_GEN[[#This Row],[Arrival date]]="","",FORM_GEN[[#This Row],[Arrival date]])</f>
        <v/>
      </c>
      <c r="H50" s="15" t="str">
        <f>IF(FORM_GEN[[#This Row],[Departure date]]="","",FORM_GEN[[#This Row],[Departure date]])</f>
        <v/>
      </c>
      <c r="I50" s="11"/>
      <c r="J50" s="17"/>
      <c r="K50" s="63"/>
      <c r="L50" s="64"/>
      <c r="M50" s="65"/>
      <c r="N50" s="17"/>
      <c r="O50" s="17"/>
      <c r="P50" s="17"/>
      <c r="Q50" s="63"/>
      <c r="R50" s="64"/>
      <c r="S50" s="65"/>
      <c r="T50" s="17"/>
      <c r="U50" s="17"/>
      <c r="V50" s="41"/>
      <c r="W50" s="41" t="str">
        <f>IF(FORM_CAMP[[#This Row],[Arrival date]]="","",IF(AND(FORM_CAMP[[#This Row],[Arrival date]]&lt;=DATE(2022,4,25),FORM_CAMP[[#This Row],[Departure date]]&gt;DATE(2022,4,25)),"YES","NO"))</f>
        <v/>
      </c>
      <c r="X50" s="41" t="str">
        <f>IF(FORM_CAMP[[#This Row],[Arrival date]]="","",IF(AND(FORM_CAMP[[#This Row],[Arrival date]]&lt;=DATE(2022,4,26),FORM_CAMP[[#This Row],[Departure date]]&gt;DATE(2022,4,26)),"YES","NO"))</f>
        <v/>
      </c>
      <c r="Y50" s="41" t="str">
        <f>IF(FORM_CAMP[[#This Row],[Arrival date]]="","",IF(AND(FORM_CAMP[[#This Row],[Arrival date]]&lt;=DATE(2022,4,27),FORM_CAMP[[#This Row],[Departure date]]&gt;DATE(2022,4,27)),"YES","NO"))</f>
        <v/>
      </c>
      <c r="Z50" s="41"/>
      <c r="AA50" s="41" t="str">
        <f>IF(FORM_CAMP[[#This Row],[Room (09/05)]]="","",IFERROR(VLOOKUP(CONCATENATE(FORM_CAMP[[#This Row],[Hotel]],".",FORM_CAMP[[#This Row],[Room (09/05)]]),SET!$AN$2:$AO$31,2,FALSE),"ND"))</f>
        <v/>
      </c>
      <c r="AB50" s="41" t="str">
        <f>IF(FORM_CAMP[[#This Row],[Room (10/05)]]="","",IFERROR(VLOOKUP(CONCATENATE(FORM_CAMP[[#This Row],[Hotel]],".",FORM_CAMP[[#This Row],[Room (10/05)]]),SET!$AN$2:$AO$31,2,FALSE),"ND"))</f>
        <v/>
      </c>
      <c r="AC50" s="41" t="str">
        <f>IF(FORM_CAMP[[#This Row],[Room (11/05)]]="","",IFERROR(VLOOKUP(CONCATENATE(FORM_CAMP[[#This Row],[Hotel]],".",FORM_CAMP[[#This Row],[Room (11/05)]]),SET!$AN$2:$AO$31,2,FALSE),"ND"))</f>
        <v/>
      </c>
      <c r="AD50" s="41"/>
      <c r="AE50" s="41"/>
      <c r="AF50" s="41"/>
      <c r="AG50" s="41"/>
      <c r="AH50" s="41"/>
      <c r="AI50" s="41"/>
    </row>
    <row r="51" spans="2:36">
      <c r="B51" s="2" t="str">
        <f>IF(FORM_CAMP[[#This Row],[LAST NAME]]="","B",IF(FORM_CAMP[[#This Row],[Training camp ?]]="No","G",IF(OR(FORM_CAMP[[#This Row],[Hotel]]=""),"O",IF(COUNTIF(AE51:AG51,"R")=0,"G","R"))))</f>
        <v>B</v>
      </c>
      <c r="C51" s="2">
        <v>39</v>
      </c>
      <c r="D51" s="14" t="str">
        <f>IF(FORM_GEN[[#This Row],[Title]]="","",FORM_GEN[[#This Row],[Title]])</f>
        <v/>
      </c>
      <c r="E51" s="14" t="str">
        <f>IF(FORM_GEN[[#This Row],[LAST NAME]]="","",FORM_GEN[[#This Row],[LAST NAME]])</f>
        <v/>
      </c>
      <c r="F51" s="14" t="str">
        <f>IF(FORM_GEN[[#This Row],[FIRST NAME]]="","",FORM_GEN[[#This Row],[FIRST NAME]])</f>
        <v/>
      </c>
      <c r="G51" s="15" t="str">
        <f>IF(FORM_GEN[[#This Row],[Arrival date]]="","",FORM_GEN[[#This Row],[Arrival date]])</f>
        <v/>
      </c>
      <c r="H51" s="15" t="str">
        <f>IF(FORM_GEN[[#This Row],[Departure date]]="","",FORM_GEN[[#This Row],[Departure date]])</f>
        <v/>
      </c>
      <c r="I51" s="11"/>
      <c r="J51" s="17"/>
      <c r="K51" s="63"/>
      <c r="L51" s="64"/>
      <c r="M51" s="65"/>
      <c r="N51" s="17"/>
      <c r="O51" s="17"/>
      <c r="P51" s="17"/>
      <c r="Q51" s="63"/>
      <c r="R51" s="64"/>
      <c r="S51" s="65"/>
      <c r="T51" s="17"/>
      <c r="U51" s="17"/>
      <c r="V51" s="41"/>
      <c r="W51" s="41" t="str">
        <f>IF(FORM_CAMP[[#This Row],[Arrival date]]="","",IF(AND(FORM_CAMP[[#This Row],[Arrival date]]&lt;=DATE(2022,4,25),FORM_CAMP[[#This Row],[Departure date]]&gt;DATE(2022,4,25)),"YES","NO"))</f>
        <v/>
      </c>
      <c r="X51" s="41" t="str">
        <f>IF(FORM_CAMP[[#This Row],[Arrival date]]="","",IF(AND(FORM_CAMP[[#This Row],[Arrival date]]&lt;=DATE(2022,4,26),FORM_CAMP[[#This Row],[Departure date]]&gt;DATE(2022,4,26)),"YES","NO"))</f>
        <v/>
      </c>
      <c r="Y51" s="41" t="str">
        <f>IF(FORM_CAMP[[#This Row],[Arrival date]]="","",IF(AND(FORM_CAMP[[#This Row],[Arrival date]]&lt;=DATE(2022,4,27),FORM_CAMP[[#This Row],[Departure date]]&gt;DATE(2022,4,27)),"YES","NO"))</f>
        <v/>
      </c>
      <c r="Z51" s="41"/>
      <c r="AA51" s="41" t="str">
        <f>IF(FORM_CAMP[[#This Row],[Room (09/05)]]="","",IFERROR(VLOOKUP(CONCATENATE(FORM_CAMP[[#This Row],[Hotel]],".",FORM_CAMP[[#This Row],[Room (09/05)]]),SET!$AN$2:$AO$31,2,FALSE),"ND"))</f>
        <v/>
      </c>
      <c r="AB51" s="41" t="str">
        <f>IF(FORM_CAMP[[#This Row],[Room (10/05)]]="","",IFERROR(VLOOKUP(CONCATENATE(FORM_CAMP[[#This Row],[Hotel]],".",FORM_CAMP[[#This Row],[Room (10/05)]]),SET!$AN$2:$AO$31,2,FALSE),"ND"))</f>
        <v/>
      </c>
      <c r="AC51" s="41" t="str">
        <f>IF(FORM_CAMP[[#This Row],[Room (11/05)]]="","",IFERROR(VLOOKUP(CONCATENATE(FORM_CAMP[[#This Row],[Hotel]],".",FORM_CAMP[[#This Row],[Room (11/05)]]),SET!$AN$2:$AO$31,2,FALSE),"ND"))</f>
        <v/>
      </c>
      <c r="AD51" s="41"/>
      <c r="AE51" s="41"/>
      <c r="AF51" s="41"/>
      <c r="AG51" s="41"/>
      <c r="AH51" s="41"/>
      <c r="AI51" s="41"/>
    </row>
    <row r="52" spans="2:36">
      <c r="B52" s="2" t="str">
        <f>IF(FORM_CAMP[[#This Row],[LAST NAME]]="","B",IF(FORM_CAMP[[#This Row],[Training camp ?]]="No","G",IF(OR(FORM_CAMP[[#This Row],[Hotel]]=""),"O",IF(COUNTIF(AE52:AG52,"R")=0,"G","R"))))</f>
        <v>B</v>
      </c>
      <c r="C52" s="2">
        <v>40</v>
      </c>
      <c r="D52" s="14" t="str">
        <f>IF(FORM_GEN[[#This Row],[Title]]="","",FORM_GEN[[#This Row],[Title]])</f>
        <v/>
      </c>
      <c r="E52" s="14" t="str">
        <f>IF(FORM_GEN[[#This Row],[LAST NAME]]="","",FORM_GEN[[#This Row],[LAST NAME]])</f>
        <v/>
      </c>
      <c r="F52" s="14" t="str">
        <f>IF(FORM_GEN[[#This Row],[FIRST NAME]]="","",FORM_GEN[[#This Row],[FIRST NAME]])</f>
        <v/>
      </c>
      <c r="G52" s="15" t="str">
        <f>IF(FORM_GEN[[#This Row],[Arrival date]]="","",FORM_GEN[[#This Row],[Arrival date]])</f>
        <v/>
      </c>
      <c r="H52" s="15" t="str">
        <f>IF(FORM_GEN[[#This Row],[Departure date]]="","",FORM_GEN[[#This Row],[Departure date]])</f>
        <v/>
      </c>
      <c r="I52" s="11"/>
      <c r="J52" s="17"/>
      <c r="K52" s="63"/>
      <c r="L52" s="64"/>
      <c r="M52" s="65"/>
      <c r="N52" s="17"/>
      <c r="O52" s="17"/>
      <c r="P52" s="17"/>
      <c r="Q52" s="63"/>
      <c r="R52" s="64"/>
      <c r="S52" s="65"/>
      <c r="T52" s="17"/>
      <c r="U52" s="17"/>
      <c r="V52" s="41"/>
      <c r="W52" s="41" t="str">
        <f>IF(FORM_CAMP[[#This Row],[Arrival date]]="","",IF(AND(FORM_CAMP[[#This Row],[Arrival date]]&lt;=DATE(2022,4,25),FORM_CAMP[[#This Row],[Departure date]]&gt;DATE(2022,4,25)),"YES","NO"))</f>
        <v/>
      </c>
      <c r="X52" s="41" t="str">
        <f>IF(FORM_CAMP[[#This Row],[Arrival date]]="","",IF(AND(FORM_CAMP[[#This Row],[Arrival date]]&lt;=DATE(2022,4,26),FORM_CAMP[[#This Row],[Departure date]]&gt;DATE(2022,4,26)),"YES","NO"))</f>
        <v/>
      </c>
      <c r="Y52" s="41" t="str">
        <f>IF(FORM_CAMP[[#This Row],[Arrival date]]="","",IF(AND(FORM_CAMP[[#This Row],[Arrival date]]&lt;=DATE(2022,4,27),FORM_CAMP[[#This Row],[Departure date]]&gt;DATE(2022,4,27)),"YES","NO"))</f>
        <v/>
      </c>
      <c r="Z52" s="41"/>
      <c r="AA52" s="41" t="str">
        <f>IF(FORM_CAMP[[#This Row],[Room (09/05)]]="","",IFERROR(VLOOKUP(CONCATENATE(FORM_CAMP[[#This Row],[Hotel]],".",FORM_CAMP[[#This Row],[Room (09/05)]]),SET!$AN$2:$AO$31,2,FALSE),"ND"))</f>
        <v/>
      </c>
      <c r="AB52" s="41" t="str">
        <f>IF(FORM_CAMP[[#This Row],[Room (10/05)]]="","",IFERROR(VLOOKUP(CONCATENATE(FORM_CAMP[[#This Row],[Hotel]],".",FORM_CAMP[[#This Row],[Room (10/05)]]),SET!$AN$2:$AO$31,2,FALSE),"ND"))</f>
        <v/>
      </c>
      <c r="AC52" s="41" t="str">
        <f>IF(FORM_CAMP[[#This Row],[Room (11/05)]]="","",IFERROR(VLOOKUP(CONCATENATE(FORM_CAMP[[#This Row],[Hotel]],".",FORM_CAMP[[#This Row],[Room (11/05)]]),SET!$AN$2:$AO$31,2,FALSE),"ND"))</f>
        <v/>
      </c>
      <c r="AD52" s="41"/>
      <c r="AE52" s="41"/>
      <c r="AF52" s="41"/>
      <c r="AG52" s="41"/>
      <c r="AH52" s="41"/>
      <c r="AI52" s="41"/>
    </row>
    <row r="53" spans="2:36">
      <c r="B53" s="2" t="str">
        <f>IF(FORM_CAMP[[#This Row],[LAST NAME]]="","B",IF(FORM_CAMP[[#This Row],[Training camp ?]]="No","G",IF(OR(FORM_CAMP[[#This Row],[Hotel]]=""),"O",IF(COUNTIF(AE53:AG53,"R")=0,"G","R"))))</f>
        <v>B</v>
      </c>
      <c r="C53" s="2">
        <v>41</v>
      </c>
      <c r="D53" s="14" t="str">
        <f>IF(FORM_GEN[[#This Row],[Title]]="","",FORM_GEN[[#This Row],[Title]])</f>
        <v/>
      </c>
      <c r="E53" s="14" t="str">
        <f>IF(FORM_GEN[[#This Row],[LAST NAME]]="","",FORM_GEN[[#This Row],[LAST NAME]])</f>
        <v/>
      </c>
      <c r="F53" s="14" t="str">
        <f>IF(FORM_GEN[[#This Row],[FIRST NAME]]="","",FORM_GEN[[#This Row],[FIRST NAME]])</f>
        <v/>
      </c>
      <c r="G53" s="15" t="str">
        <f>IF(FORM_GEN[[#This Row],[Arrival date]]="","",FORM_GEN[[#This Row],[Arrival date]])</f>
        <v/>
      </c>
      <c r="H53" s="15" t="str">
        <f>IF(FORM_GEN[[#This Row],[Departure date]]="","",FORM_GEN[[#This Row],[Departure date]])</f>
        <v/>
      </c>
      <c r="I53" s="11"/>
      <c r="J53" s="17"/>
      <c r="K53" s="63"/>
      <c r="L53" s="64"/>
      <c r="M53" s="65"/>
      <c r="N53" s="17"/>
      <c r="O53" s="17"/>
      <c r="P53" s="17"/>
      <c r="Q53" s="63"/>
      <c r="R53" s="64"/>
      <c r="S53" s="65"/>
      <c r="T53" s="17"/>
      <c r="U53" s="17"/>
      <c r="V53" s="41"/>
      <c r="W53" s="41" t="str">
        <f>IF(FORM_CAMP[[#This Row],[Arrival date]]="","",IF(AND(FORM_CAMP[[#This Row],[Arrival date]]&lt;=DATE(2022,4,25),FORM_CAMP[[#This Row],[Departure date]]&gt;DATE(2022,4,25)),"YES","NO"))</f>
        <v/>
      </c>
      <c r="X53" s="41" t="str">
        <f>IF(FORM_CAMP[[#This Row],[Arrival date]]="","",IF(AND(FORM_CAMP[[#This Row],[Arrival date]]&lt;=DATE(2022,4,26),FORM_CAMP[[#This Row],[Departure date]]&gt;DATE(2022,4,26)),"YES","NO"))</f>
        <v/>
      </c>
      <c r="Y53" s="41" t="str">
        <f>IF(FORM_CAMP[[#This Row],[Arrival date]]="","",IF(AND(FORM_CAMP[[#This Row],[Arrival date]]&lt;=DATE(2022,4,27),FORM_CAMP[[#This Row],[Departure date]]&gt;DATE(2022,4,27)),"YES","NO"))</f>
        <v/>
      </c>
      <c r="Z53" s="41"/>
      <c r="AA53" s="41" t="str">
        <f>IF(FORM_CAMP[[#This Row],[Room (09/05)]]="","",IFERROR(VLOOKUP(CONCATENATE(FORM_CAMP[[#This Row],[Hotel]],".",FORM_CAMP[[#This Row],[Room (09/05)]]),SET!$AN$2:$AO$31,2,FALSE),"ND"))</f>
        <v/>
      </c>
      <c r="AB53" s="41" t="str">
        <f>IF(FORM_CAMP[[#This Row],[Room (10/05)]]="","",IFERROR(VLOOKUP(CONCATENATE(FORM_CAMP[[#This Row],[Hotel]],".",FORM_CAMP[[#This Row],[Room (10/05)]]),SET!$AN$2:$AO$31,2,FALSE),"ND"))</f>
        <v/>
      </c>
      <c r="AC53" s="41" t="str">
        <f>IF(FORM_CAMP[[#This Row],[Room (11/05)]]="","",IFERROR(VLOOKUP(CONCATENATE(FORM_CAMP[[#This Row],[Hotel]],".",FORM_CAMP[[#This Row],[Room (11/05)]]),SET!$AN$2:$AO$31,2,FALSE),"ND"))</f>
        <v/>
      </c>
      <c r="AD53" s="41"/>
      <c r="AE53" s="41"/>
      <c r="AF53" s="41"/>
      <c r="AG53" s="41"/>
      <c r="AH53" s="41"/>
      <c r="AI53" s="41"/>
    </row>
    <row r="54" spans="2:36">
      <c r="B54" s="2" t="str">
        <f>IF(FORM_CAMP[[#This Row],[LAST NAME]]="","B",IF(FORM_CAMP[[#This Row],[Training camp ?]]="No","G",IF(OR(FORM_CAMP[[#This Row],[Hotel]]=""),"O",IF(COUNTIF(AE54:AG54,"R")=0,"G","R"))))</f>
        <v>B</v>
      </c>
      <c r="C54" s="2">
        <v>42</v>
      </c>
      <c r="D54" s="14" t="str">
        <f>IF(FORM_GEN[[#This Row],[Title]]="","",FORM_GEN[[#This Row],[Title]])</f>
        <v/>
      </c>
      <c r="E54" s="14" t="str">
        <f>IF(FORM_GEN[[#This Row],[LAST NAME]]="","",FORM_GEN[[#This Row],[LAST NAME]])</f>
        <v/>
      </c>
      <c r="F54" s="14" t="str">
        <f>IF(FORM_GEN[[#This Row],[FIRST NAME]]="","",FORM_GEN[[#This Row],[FIRST NAME]])</f>
        <v/>
      </c>
      <c r="G54" s="15" t="str">
        <f>IF(FORM_GEN[[#This Row],[Arrival date]]="","",FORM_GEN[[#This Row],[Arrival date]])</f>
        <v/>
      </c>
      <c r="H54" s="15" t="str">
        <f>IF(FORM_GEN[[#This Row],[Departure date]]="","",FORM_GEN[[#This Row],[Departure date]])</f>
        <v/>
      </c>
      <c r="I54" s="11"/>
      <c r="J54" s="17"/>
      <c r="K54" s="63"/>
      <c r="L54" s="64"/>
      <c r="M54" s="65"/>
      <c r="N54" s="17"/>
      <c r="O54" s="17"/>
      <c r="P54" s="17"/>
      <c r="Q54" s="63"/>
      <c r="R54" s="64"/>
      <c r="S54" s="65"/>
      <c r="T54" s="17"/>
      <c r="U54" s="17"/>
      <c r="V54" s="41"/>
      <c r="W54" s="41" t="str">
        <f>IF(FORM_CAMP[[#This Row],[Arrival date]]="","",IF(AND(FORM_CAMP[[#This Row],[Arrival date]]&lt;=DATE(2022,4,25),FORM_CAMP[[#This Row],[Departure date]]&gt;DATE(2022,4,25)),"YES","NO"))</f>
        <v/>
      </c>
      <c r="X54" s="41" t="str">
        <f>IF(FORM_CAMP[[#This Row],[Arrival date]]="","",IF(AND(FORM_CAMP[[#This Row],[Arrival date]]&lt;=DATE(2022,4,26),FORM_CAMP[[#This Row],[Departure date]]&gt;DATE(2022,4,26)),"YES","NO"))</f>
        <v/>
      </c>
      <c r="Y54" s="41" t="str">
        <f>IF(FORM_CAMP[[#This Row],[Arrival date]]="","",IF(AND(FORM_CAMP[[#This Row],[Arrival date]]&lt;=DATE(2022,4,27),FORM_CAMP[[#This Row],[Departure date]]&gt;DATE(2022,4,27)),"YES","NO"))</f>
        <v/>
      </c>
      <c r="Z54" s="41"/>
      <c r="AA54" s="41" t="str">
        <f>IF(FORM_CAMP[[#This Row],[Room (09/05)]]="","",IFERROR(VLOOKUP(CONCATENATE(FORM_CAMP[[#This Row],[Hotel]],".",FORM_CAMP[[#This Row],[Room (09/05)]]),SET!$AN$2:$AO$31,2,FALSE),"ND"))</f>
        <v/>
      </c>
      <c r="AB54" s="41" t="str">
        <f>IF(FORM_CAMP[[#This Row],[Room (10/05)]]="","",IFERROR(VLOOKUP(CONCATENATE(FORM_CAMP[[#This Row],[Hotel]],".",FORM_CAMP[[#This Row],[Room (10/05)]]),SET!$AN$2:$AO$31,2,FALSE),"ND"))</f>
        <v/>
      </c>
      <c r="AC54" s="41" t="str">
        <f>IF(FORM_CAMP[[#This Row],[Room (11/05)]]="","",IFERROR(VLOOKUP(CONCATENATE(FORM_CAMP[[#This Row],[Hotel]],".",FORM_CAMP[[#This Row],[Room (11/05)]]),SET!$AN$2:$AO$31,2,FALSE),"ND"))</f>
        <v/>
      </c>
      <c r="AD54" s="41"/>
      <c r="AE54" s="41"/>
      <c r="AF54" s="41"/>
      <c r="AG54" s="41"/>
      <c r="AH54" s="41"/>
      <c r="AI54" s="41"/>
    </row>
    <row r="55" spans="2:36">
      <c r="B55" s="2" t="str">
        <f>IF(FORM_CAMP[[#This Row],[LAST NAME]]="","B",IF(FORM_CAMP[[#This Row],[Training camp ?]]="No","G",IF(OR(FORM_CAMP[[#This Row],[Hotel]]=""),"O",IF(COUNTIF(AE55:AG55,"R")=0,"G","R"))))</f>
        <v>B</v>
      </c>
      <c r="C55" s="2">
        <v>43</v>
      </c>
      <c r="D55" s="14" t="str">
        <f>IF(FORM_GEN[[#This Row],[Title]]="","",FORM_GEN[[#This Row],[Title]])</f>
        <v/>
      </c>
      <c r="E55" s="14" t="str">
        <f>IF(FORM_GEN[[#This Row],[LAST NAME]]="","",FORM_GEN[[#This Row],[LAST NAME]])</f>
        <v/>
      </c>
      <c r="F55" s="14" t="str">
        <f>IF(FORM_GEN[[#This Row],[FIRST NAME]]="","",FORM_GEN[[#This Row],[FIRST NAME]])</f>
        <v/>
      </c>
      <c r="G55" s="15" t="str">
        <f>IF(FORM_GEN[[#This Row],[Arrival date]]="","",FORM_GEN[[#This Row],[Arrival date]])</f>
        <v/>
      </c>
      <c r="H55" s="15" t="str">
        <f>IF(FORM_GEN[[#This Row],[Departure date]]="","",FORM_GEN[[#This Row],[Departure date]])</f>
        <v/>
      </c>
      <c r="I55" s="11"/>
      <c r="J55" s="17"/>
      <c r="K55" s="63"/>
      <c r="L55" s="64"/>
      <c r="M55" s="65"/>
      <c r="N55" s="17"/>
      <c r="O55" s="17"/>
      <c r="P55" s="17"/>
      <c r="Q55" s="63"/>
      <c r="R55" s="64"/>
      <c r="S55" s="65"/>
      <c r="T55" s="17"/>
      <c r="U55" s="17"/>
      <c r="V55" s="41"/>
      <c r="W55" s="41" t="str">
        <f>IF(FORM_CAMP[[#This Row],[Arrival date]]="","",IF(AND(FORM_CAMP[[#This Row],[Arrival date]]&lt;=DATE(2022,4,25),FORM_CAMP[[#This Row],[Departure date]]&gt;DATE(2022,4,25)),"YES","NO"))</f>
        <v/>
      </c>
      <c r="X55" s="41" t="str">
        <f>IF(FORM_CAMP[[#This Row],[Arrival date]]="","",IF(AND(FORM_CAMP[[#This Row],[Arrival date]]&lt;=DATE(2022,4,26),FORM_CAMP[[#This Row],[Departure date]]&gt;DATE(2022,4,26)),"YES","NO"))</f>
        <v/>
      </c>
      <c r="Y55" s="41" t="str">
        <f>IF(FORM_CAMP[[#This Row],[Arrival date]]="","",IF(AND(FORM_CAMP[[#This Row],[Arrival date]]&lt;=DATE(2022,4,27),FORM_CAMP[[#This Row],[Departure date]]&gt;DATE(2022,4,27)),"YES","NO"))</f>
        <v/>
      </c>
      <c r="Z55" s="41"/>
      <c r="AA55" s="41" t="str">
        <f>IF(FORM_CAMP[[#This Row],[Room (09/05)]]="","",IFERROR(VLOOKUP(CONCATENATE(FORM_CAMP[[#This Row],[Hotel]],".",FORM_CAMP[[#This Row],[Room (09/05)]]),SET!$AN$2:$AO$31,2,FALSE),"ND"))</f>
        <v/>
      </c>
      <c r="AB55" s="41" t="str">
        <f>IF(FORM_CAMP[[#This Row],[Room (10/05)]]="","",IFERROR(VLOOKUP(CONCATENATE(FORM_CAMP[[#This Row],[Hotel]],".",FORM_CAMP[[#This Row],[Room (10/05)]]),SET!$AN$2:$AO$31,2,FALSE),"ND"))</f>
        <v/>
      </c>
      <c r="AC55" s="41" t="str">
        <f>IF(FORM_CAMP[[#This Row],[Room (11/05)]]="","",IFERROR(VLOOKUP(CONCATENATE(FORM_CAMP[[#This Row],[Hotel]],".",FORM_CAMP[[#This Row],[Room (11/05)]]),SET!$AN$2:$AO$31,2,FALSE),"ND"))</f>
        <v/>
      </c>
      <c r="AD55" s="41"/>
      <c r="AE55" s="41"/>
      <c r="AF55" s="41"/>
      <c r="AG55" s="41"/>
      <c r="AH55" s="41"/>
      <c r="AI55" s="41"/>
    </row>
    <row r="56" spans="2:36">
      <c r="B56" s="2" t="str">
        <f>IF(FORM_CAMP[[#This Row],[LAST NAME]]="","B",IF(FORM_CAMP[[#This Row],[Training camp ?]]="No","G",IF(OR(FORM_CAMP[[#This Row],[Hotel]]=""),"O",IF(COUNTIF(AE56:AG56,"R")=0,"G","R"))))</f>
        <v>B</v>
      </c>
      <c r="C56" s="2">
        <v>44</v>
      </c>
      <c r="D56" s="14" t="str">
        <f>IF(FORM_GEN[[#This Row],[Title]]="","",FORM_GEN[[#This Row],[Title]])</f>
        <v/>
      </c>
      <c r="E56" s="14" t="str">
        <f>IF(FORM_GEN[[#This Row],[LAST NAME]]="","",FORM_GEN[[#This Row],[LAST NAME]])</f>
        <v/>
      </c>
      <c r="F56" s="14" t="str">
        <f>IF(FORM_GEN[[#This Row],[FIRST NAME]]="","",FORM_GEN[[#This Row],[FIRST NAME]])</f>
        <v/>
      </c>
      <c r="G56" s="15" t="str">
        <f>IF(FORM_GEN[[#This Row],[Arrival date]]="","",FORM_GEN[[#This Row],[Arrival date]])</f>
        <v/>
      </c>
      <c r="H56" s="15" t="str">
        <f>IF(FORM_GEN[[#This Row],[Departure date]]="","",FORM_GEN[[#This Row],[Departure date]])</f>
        <v/>
      </c>
      <c r="I56" s="11"/>
      <c r="J56" s="17"/>
      <c r="K56" s="63"/>
      <c r="L56" s="64"/>
      <c r="M56" s="65"/>
      <c r="N56" s="17"/>
      <c r="O56" s="17"/>
      <c r="P56" s="17"/>
      <c r="Q56" s="63"/>
      <c r="R56" s="64"/>
      <c r="S56" s="65"/>
      <c r="T56" s="17"/>
      <c r="U56" s="17"/>
      <c r="V56" s="41"/>
      <c r="W56" s="41" t="str">
        <f>IF(FORM_CAMP[[#This Row],[Arrival date]]="","",IF(AND(FORM_CAMP[[#This Row],[Arrival date]]&lt;=DATE(2022,4,25),FORM_CAMP[[#This Row],[Departure date]]&gt;DATE(2022,4,25)),"YES","NO"))</f>
        <v/>
      </c>
      <c r="X56" s="41" t="str">
        <f>IF(FORM_CAMP[[#This Row],[Arrival date]]="","",IF(AND(FORM_CAMP[[#This Row],[Arrival date]]&lt;=DATE(2022,4,26),FORM_CAMP[[#This Row],[Departure date]]&gt;DATE(2022,4,26)),"YES","NO"))</f>
        <v/>
      </c>
      <c r="Y56" s="41" t="str">
        <f>IF(FORM_CAMP[[#This Row],[Arrival date]]="","",IF(AND(FORM_CAMP[[#This Row],[Arrival date]]&lt;=DATE(2022,4,27),FORM_CAMP[[#This Row],[Departure date]]&gt;DATE(2022,4,27)),"YES","NO"))</f>
        <v/>
      </c>
      <c r="Z56" s="41"/>
      <c r="AA56" s="41" t="str">
        <f>IF(FORM_CAMP[[#This Row],[Room (09/05)]]="","",IFERROR(VLOOKUP(CONCATENATE(FORM_CAMP[[#This Row],[Hotel]],".",FORM_CAMP[[#This Row],[Room (09/05)]]),SET!$AN$2:$AO$31,2,FALSE),"ND"))</f>
        <v/>
      </c>
      <c r="AB56" s="41" t="str">
        <f>IF(FORM_CAMP[[#This Row],[Room (10/05)]]="","",IFERROR(VLOOKUP(CONCATENATE(FORM_CAMP[[#This Row],[Hotel]],".",FORM_CAMP[[#This Row],[Room (10/05)]]),SET!$AN$2:$AO$31,2,FALSE),"ND"))</f>
        <v/>
      </c>
      <c r="AC56" s="41" t="str">
        <f>IF(FORM_CAMP[[#This Row],[Room (11/05)]]="","",IFERROR(VLOOKUP(CONCATENATE(FORM_CAMP[[#This Row],[Hotel]],".",FORM_CAMP[[#This Row],[Room (11/05)]]),SET!$AN$2:$AO$31,2,FALSE),"ND"))</f>
        <v/>
      </c>
      <c r="AD56" s="41"/>
      <c r="AE56" s="41"/>
      <c r="AF56" s="41"/>
      <c r="AG56" s="41"/>
      <c r="AH56" s="41"/>
      <c r="AI56" s="41"/>
    </row>
    <row r="57" spans="2:36">
      <c r="B57" s="2" t="str">
        <f>IF(FORM_CAMP[[#This Row],[LAST NAME]]="","B",IF(FORM_CAMP[[#This Row],[Training camp ?]]="No","G",IF(OR(FORM_CAMP[[#This Row],[Hotel]]=""),"O",IF(COUNTIF(AE57:AG57,"R")=0,"G","R"))))</f>
        <v>B</v>
      </c>
      <c r="C57" s="2">
        <v>45</v>
      </c>
      <c r="D57" s="14" t="str">
        <f>IF(FORM_GEN[[#This Row],[Title]]="","",FORM_GEN[[#This Row],[Title]])</f>
        <v/>
      </c>
      <c r="E57" s="14" t="str">
        <f>IF(FORM_GEN[[#This Row],[LAST NAME]]="","",FORM_GEN[[#This Row],[LAST NAME]])</f>
        <v/>
      </c>
      <c r="F57" s="14" t="str">
        <f>IF(FORM_GEN[[#This Row],[FIRST NAME]]="","",FORM_GEN[[#This Row],[FIRST NAME]])</f>
        <v/>
      </c>
      <c r="G57" s="15" t="str">
        <f>IF(FORM_GEN[[#This Row],[Arrival date]]="","",FORM_GEN[[#This Row],[Arrival date]])</f>
        <v/>
      </c>
      <c r="H57" s="15" t="str">
        <f>IF(FORM_GEN[[#This Row],[Departure date]]="","",FORM_GEN[[#This Row],[Departure date]])</f>
        <v/>
      </c>
      <c r="I57" s="11"/>
      <c r="J57" s="17"/>
      <c r="K57" s="63"/>
      <c r="L57" s="64"/>
      <c r="M57" s="65"/>
      <c r="N57" s="17"/>
      <c r="O57" s="17"/>
      <c r="P57" s="17"/>
      <c r="Q57" s="63"/>
      <c r="R57" s="64"/>
      <c r="S57" s="65"/>
      <c r="T57" s="17"/>
      <c r="U57" s="17"/>
      <c r="V57" s="41"/>
      <c r="W57" s="41" t="str">
        <f>IF(FORM_CAMP[[#This Row],[Arrival date]]="","",IF(AND(FORM_CAMP[[#This Row],[Arrival date]]&lt;=DATE(2022,4,25),FORM_CAMP[[#This Row],[Departure date]]&gt;DATE(2022,4,25)),"YES","NO"))</f>
        <v/>
      </c>
      <c r="X57" s="41" t="str">
        <f>IF(FORM_CAMP[[#This Row],[Arrival date]]="","",IF(AND(FORM_CAMP[[#This Row],[Arrival date]]&lt;=DATE(2022,4,26),FORM_CAMP[[#This Row],[Departure date]]&gt;DATE(2022,4,26)),"YES","NO"))</f>
        <v/>
      </c>
      <c r="Y57" s="41" t="str">
        <f>IF(FORM_CAMP[[#This Row],[Arrival date]]="","",IF(AND(FORM_CAMP[[#This Row],[Arrival date]]&lt;=DATE(2022,4,27),FORM_CAMP[[#This Row],[Departure date]]&gt;DATE(2022,4,27)),"YES","NO"))</f>
        <v/>
      </c>
      <c r="Z57" s="41"/>
      <c r="AA57" s="41" t="str">
        <f>IF(FORM_CAMP[[#This Row],[Room (09/05)]]="","",IFERROR(VLOOKUP(CONCATENATE(FORM_CAMP[[#This Row],[Hotel]],".",FORM_CAMP[[#This Row],[Room (09/05)]]),SET!$AN$2:$AO$31,2,FALSE),"ND"))</f>
        <v/>
      </c>
      <c r="AB57" s="41" t="str">
        <f>IF(FORM_CAMP[[#This Row],[Room (10/05)]]="","",IFERROR(VLOOKUP(CONCATENATE(FORM_CAMP[[#This Row],[Hotel]],".",FORM_CAMP[[#This Row],[Room (10/05)]]),SET!$AN$2:$AO$31,2,FALSE),"ND"))</f>
        <v/>
      </c>
      <c r="AC57" s="41" t="str">
        <f>IF(FORM_CAMP[[#This Row],[Room (11/05)]]="","",IFERROR(VLOOKUP(CONCATENATE(FORM_CAMP[[#This Row],[Hotel]],".",FORM_CAMP[[#This Row],[Room (11/05)]]),SET!$AN$2:$AO$31,2,FALSE),"ND"))</f>
        <v/>
      </c>
      <c r="AD57" s="41"/>
      <c r="AE57" s="41"/>
      <c r="AF57" s="41"/>
      <c r="AG57" s="41"/>
      <c r="AH57" s="41"/>
      <c r="AI57" s="41"/>
    </row>
    <row r="58" spans="2:36">
      <c r="B58" s="2" t="str">
        <f>IF(FORM_CAMP[[#This Row],[LAST NAME]]="","B",IF(FORM_CAMP[[#This Row],[Training camp ?]]="No","G",IF(OR(FORM_CAMP[[#This Row],[Hotel]]=""),"O",IF(COUNTIF(AE58:AG58,"R")=0,"G","R"))))</f>
        <v>B</v>
      </c>
      <c r="C58" s="2">
        <v>46</v>
      </c>
      <c r="D58" s="14" t="str">
        <f>IF(FORM_GEN[[#This Row],[Title]]="","",FORM_GEN[[#This Row],[Title]])</f>
        <v/>
      </c>
      <c r="E58" s="14" t="str">
        <f>IF(FORM_GEN[[#This Row],[LAST NAME]]="","",FORM_GEN[[#This Row],[LAST NAME]])</f>
        <v/>
      </c>
      <c r="F58" s="14" t="str">
        <f>IF(FORM_GEN[[#This Row],[FIRST NAME]]="","",FORM_GEN[[#This Row],[FIRST NAME]])</f>
        <v/>
      </c>
      <c r="G58" s="15" t="str">
        <f>IF(FORM_GEN[[#This Row],[Arrival date]]="","",FORM_GEN[[#This Row],[Arrival date]])</f>
        <v/>
      </c>
      <c r="H58" s="15" t="str">
        <f>IF(FORM_GEN[[#This Row],[Departure date]]="","",FORM_GEN[[#This Row],[Departure date]])</f>
        <v/>
      </c>
      <c r="I58" s="11"/>
      <c r="J58" s="17"/>
      <c r="K58" s="63"/>
      <c r="L58" s="64"/>
      <c r="M58" s="65"/>
      <c r="N58" s="17"/>
      <c r="O58" s="17"/>
      <c r="P58" s="17"/>
      <c r="Q58" s="63"/>
      <c r="R58" s="64"/>
      <c r="S58" s="65"/>
      <c r="T58" s="17"/>
      <c r="U58" s="17"/>
      <c r="V58" s="41"/>
      <c r="W58" s="41" t="str">
        <f>IF(FORM_CAMP[[#This Row],[Arrival date]]="","",IF(AND(FORM_CAMP[[#This Row],[Arrival date]]&lt;=DATE(2022,4,25),FORM_CAMP[[#This Row],[Departure date]]&gt;DATE(2022,4,25)),"YES","NO"))</f>
        <v/>
      </c>
      <c r="X58" s="41" t="str">
        <f>IF(FORM_CAMP[[#This Row],[Arrival date]]="","",IF(AND(FORM_CAMP[[#This Row],[Arrival date]]&lt;=DATE(2022,4,26),FORM_CAMP[[#This Row],[Departure date]]&gt;DATE(2022,4,26)),"YES","NO"))</f>
        <v/>
      </c>
      <c r="Y58" s="41" t="str">
        <f>IF(FORM_CAMP[[#This Row],[Arrival date]]="","",IF(AND(FORM_CAMP[[#This Row],[Arrival date]]&lt;=DATE(2022,4,27),FORM_CAMP[[#This Row],[Departure date]]&gt;DATE(2022,4,27)),"YES","NO"))</f>
        <v/>
      </c>
      <c r="Z58" s="41"/>
      <c r="AA58" s="41" t="str">
        <f>IF(FORM_CAMP[[#This Row],[Room (09/05)]]="","",IFERROR(VLOOKUP(CONCATENATE(FORM_CAMP[[#This Row],[Hotel]],".",FORM_CAMP[[#This Row],[Room (09/05)]]),SET!$AN$2:$AO$31,2,FALSE),"ND"))</f>
        <v/>
      </c>
      <c r="AB58" s="41" t="str">
        <f>IF(FORM_CAMP[[#This Row],[Room (10/05)]]="","",IFERROR(VLOOKUP(CONCATENATE(FORM_CAMP[[#This Row],[Hotel]],".",FORM_CAMP[[#This Row],[Room (10/05)]]),SET!$AN$2:$AO$31,2,FALSE),"ND"))</f>
        <v/>
      </c>
      <c r="AC58" s="41" t="str">
        <f>IF(FORM_CAMP[[#This Row],[Room (11/05)]]="","",IFERROR(VLOOKUP(CONCATENATE(FORM_CAMP[[#This Row],[Hotel]],".",FORM_CAMP[[#This Row],[Room (11/05)]]),SET!$AN$2:$AO$31,2,FALSE),"ND"))</f>
        <v/>
      </c>
      <c r="AD58" s="41"/>
      <c r="AE58" s="41"/>
      <c r="AF58" s="41"/>
      <c r="AG58" s="41"/>
      <c r="AH58" s="41"/>
      <c r="AI58" s="41"/>
    </row>
    <row r="59" spans="2:36">
      <c r="B59" s="2" t="str">
        <f>IF(FORM_CAMP[[#This Row],[LAST NAME]]="","B",IF(FORM_CAMP[[#This Row],[Training camp ?]]="No","G",IF(OR(FORM_CAMP[[#This Row],[Hotel]]=""),"O",IF(COUNTIF(AE59:AG59,"R")=0,"G","R"))))</f>
        <v>B</v>
      </c>
      <c r="C59" s="2">
        <v>47</v>
      </c>
      <c r="D59" s="14" t="str">
        <f>IF(FORM_GEN[[#This Row],[Title]]="","",FORM_GEN[[#This Row],[Title]])</f>
        <v/>
      </c>
      <c r="E59" s="14" t="str">
        <f>IF(FORM_GEN[[#This Row],[LAST NAME]]="","",FORM_GEN[[#This Row],[LAST NAME]])</f>
        <v/>
      </c>
      <c r="F59" s="14" t="str">
        <f>IF(FORM_GEN[[#This Row],[FIRST NAME]]="","",FORM_GEN[[#This Row],[FIRST NAME]])</f>
        <v/>
      </c>
      <c r="G59" s="15" t="str">
        <f>IF(FORM_GEN[[#This Row],[Arrival date]]="","",FORM_GEN[[#This Row],[Arrival date]])</f>
        <v/>
      </c>
      <c r="H59" s="15" t="str">
        <f>IF(FORM_GEN[[#This Row],[Departure date]]="","",FORM_GEN[[#This Row],[Departure date]])</f>
        <v/>
      </c>
      <c r="I59" s="11"/>
      <c r="J59" s="17"/>
      <c r="K59" s="63"/>
      <c r="L59" s="64"/>
      <c r="M59" s="65"/>
      <c r="N59" s="17"/>
      <c r="O59" s="17"/>
      <c r="P59" s="17"/>
      <c r="Q59" s="63"/>
      <c r="R59" s="64"/>
      <c r="S59" s="65"/>
      <c r="T59" s="17"/>
      <c r="U59" s="17"/>
      <c r="V59" s="41"/>
      <c r="W59" s="41" t="str">
        <f>IF(FORM_CAMP[[#This Row],[Arrival date]]="","",IF(AND(FORM_CAMP[[#This Row],[Arrival date]]&lt;=DATE(2022,4,25),FORM_CAMP[[#This Row],[Departure date]]&gt;DATE(2022,4,25)),"YES","NO"))</f>
        <v/>
      </c>
      <c r="X59" s="41" t="str">
        <f>IF(FORM_CAMP[[#This Row],[Arrival date]]="","",IF(AND(FORM_CAMP[[#This Row],[Arrival date]]&lt;=DATE(2022,4,26),FORM_CAMP[[#This Row],[Departure date]]&gt;DATE(2022,4,26)),"YES","NO"))</f>
        <v/>
      </c>
      <c r="Y59" s="41" t="str">
        <f>IF(FORM_CAMP[[#This Row],[Arrival date]]="","",IF(AND(FORM_CAMP[[#This Row],[Arrival date]]&lt;=DATE(2022,4,27),FORM_CAMP[[#This Row],[Departure date]]&gt;DATE(2022,4,27)),"YES","NO"))</f>
        <v/>
      </c>
      <c r="Z59" s="41"/>
      <c r="AA59" s="41" t="str">
        <f>IF(FORM_CAMP[[#This Row],[Room (09/05)]]="","",IFERROR(VLOOKUP(CONCATENATE(FORM_CAMP[[#This Row],[Hotel]],".",FORM_CAMP[[#This Row],[Room (09/05)]]),SET!$AN$2:$AO$31,2,FALSE),"ND"))</f>
        <v/>
      </c>
      <c r="AB59" s="41" t="str">
        <f>IF(FORM_CAMP[[#This Row],[Room (10/05)]]="","",IFERROR(VLOOKUP(CONCATENATE(FORM_CAMP[[#This Row],[Hotel]],".",FORM_CAMP[[#This Row],[Room (10/05)]]),SET!$AN$2:$AO$31,2,FALSE),"ND"))</f>
        <v/>
      </c>
      <c r="AC59" s="41" t="str">
        <f>IF(FORM_CAMP[[#This Row],[Room (11/05)]]="","",IFERROR(VLOOKUP(CONCATENATE(FORM_CAMP[[#This Row],[Hotel]],".",FORM_CAMP[[#This Row],[Room (11/05)]]),SET!$AN$2:$AO$31,2,FALSE),"ND"))</f>
        <v/>
      </c>
      <c r="AD59" s="41"/>
      <c r="AE59" s="41"/>
      <c r="AF59" s="41"/>
      <c r="AG59" s="41"/>
      <c r="AH59" s="41"/>
      <c r="AI59" s="41"/>
    </row>
    <row r="60" spans="2:36">
      <c r="B60" s="2" t="str">
        <f>IF(FORM_CAMP[[#This Row],[LAST NAME]]="","B",IF(FORM_CAMP[[#This Row],[Training camp ?]]="No","G",IF(OR(FORM_CAMP[[#This Row],[Hotel]]=""),"O",IF(COUNTIF(AE60:AG60,"R")=0,"G","R"))))</f>
        <v>B</v>
      </c>
      <c r="C60" s="2">
        <v>48</v>
      </c>
      <c r="D60" s="14" t="str">
        <f>IF(FORM_GEN[[#This Row],[Title]]="","",FORM_GEN[[#This Row],[Title]])</f>
        <v/>
      </c>
      <c r="E60" s="14" t="str">
        <f>IF(FORM_GEN[[#This Row],[LAST NAME]]="","",FORM_GEN[[#This Row],[LAST NAME]])</f>
        <v/>
      </c>
      <c r="F60" s="14" t="str">
        <f>IF(FORM_GEN[[#This Row],[FIRST NAME]]="","",FORM_GEN[[#This Row],[FIRST NAME]])</f>
        <v/>
      </c>
      <c r="G60" s="15" t="str">
        <f>IF(FORM_GEN[[#This Row],[Arrival date]]="","",FORM_GEN[[#This Row],[Arrival date]])</f>
        <v/>
      </c>
      <c r="H60" s="15" t="str">
        <f>IF(FORM_GEN[[#This Row],[Departure date]]="","",FORM_GEN[[#This Row],[Departure date]])</f>
        <v/>
      </c>
      <c r="I60" s="11"/>
      <c r="J60" s="17"/>
      <c r="K60" s="63"/>
      <c r="L60" s="64"/>
      <c r="M60" s="65"/>
      <c r="N60" s="17"/>
      <c r="O60" s="17"/>
      <c r="P60" s="17"/>
      <c r="Q60" s="63"/>
      <c r="R60" s="64"/>
      <c r="S60" s="65"/>
      <c r="T60" s="17"/>
      <c r="U60" s="17"/>
      <c r="V60" s="41"/>
      <c r="W60" s="41" t="str">
        <f>IF(FORM_CAMP[[#This Row],[Arrival date]]="","",IF(AND(FORM_CAMP[[#This Row],[Arrival date]]&lt;=DATE(2022,4,25),FORM_CAMP[[#This Row],[Departure date]]&gt;DATE(2022,4,25)),"YES","NO"))</f>
        <v/>
      </c>
      <c r="X60" s="41" t="str">
        <f>IF(FORM_CAMP[[#This Row],[Arrival date]]="","",IF(AND(FORM_CAMP[[#This Row],[Arrival date]]&lt;=DATE(2022,4,26),FORM_CAMP[[#This Row],[Departure date]]&gt;DATE(2022,4,26)),"YES","NO"))</f>
        <v/>
      </c>
      <c r="Y60" s="41" t="str">
        <f>IF(FORM_CAMP[[#This Row],[Arrival date]]="","",IF(AND(FORM_CAMP[[#This Row],[Arrival date]]&lt;=DATE(2022,4,27),FORM_CAMP[[#This Row],[Departure date]]&gt;DATE(2022,4,27)),"YES","NO"))</f>
        <v/>
      </c>
      <c r="Z60" s="41"/>
      <c r="AA60" s="41" t="str">
        <f>IF(FORM_CAMP[[#This Row],[Room (09/05)]]="","",IFERROR(VLOOKUP(CONCATENATE(FORM_CAMP[[#This Row],[Hotel]],".",FORM_CAMP[[#This Row],[Room (09/05)]]),SET!$AN$2:$AO$31,2,FALSE),"ND"))</f>
        <v/>
      </c>
      <c r="AB60" s="41" t="str">
        <f>IF(FORM_CAMP[[#This Row],[Room (10/05)]]="","",IFERROR(VLOOKUP(CONCATENATE(FORM_CAMP[[#This Row],[Hotel]],".",FORM_CAMP[[#This Row],[Room (10/05)]]),SET!$AN$2:$AO$31,2,FALSE),"ND"))</f>
        <v/>
      </c>
      <c r="AC60" s="41" t="str">
        <f>IF(FORM_CAMP[[#This Row],[Room (11/05)]]="","",IFERROR(VLOOKUP(CONCATENATE(FORM_CAMP[[#This Row],[Hotel]],".",FORM_CAMP[[#This Row],[Room (11/05)]]),SET!$AN$2:$AO$31,2,FALSE),"ND"))</f>
        <v/>
      </c>
      <c r="AD60" s="41"/>
      <c r="AE60" s="41"/>
      <c r="AF60" s="41"/>
      <c r="AG60" s="41"/>
      <c r="AH60" s="41"/>
      <c r="AI60" s="41"/>
    </row>
    <row r="61" spans="2:36">
      <c r="B61" s="2" t="str">
        <f>IF(FORM_CAMP[[#This Row],[LAST NAME]]="","B",IF(FORM_CAMP[[#This Row],[Training camp ?]]="No","G",IF(OR(FORM_CAMP[[#This Row],[Hotel]]=""),"O",IF(COUNTIF(AE61:AG61,"R")=0,"G","R"))))</f>
        <v>B</v>
      </c>
      <c r="C61" s="2">
        <v>49</v>
      </c>
      <c r="D61" s="14" t="str">
        <f>IF(FORM_GEN[[#This Row],[Title]]="","",FORM_GEN[[#This Row],[Title]])</f>
        <v/>
      </c>
      <c r="E61" s="14" t="str">
        <f>IF(FORM_GEN[[#This Row],[LAST NAME]]="","",FORM_GEN[[#This Row],[LAST NAME]])</f>
        <v/>
      </c>
      <c r="F61" s="14" t="str">
        <f>IF(FORM_GEN[[#This Row],[FIRST NAME]]="","",FORM_GEN[[#This Row],[FIRST NAME]])</f>
        <v/>
      </c>
      <c r="G61" s="15" t="str">
        <f>IF(FORM_GEN[[#This Row],[Arrival date]]="","",FORM_GEN[[#This Row],[Arrival date]])</f>
        <v/>
      </c>
      <c r="H61" s="15" t="str">
        <f>IF(FORM_GEN[[#This Row],[Departure date]]="","",FORM_GEN[[#This Row],[Departure date]])</f>
        <v/>
      </c>
      <c r="I61" s="11"/>
      <c r="J61" s="17"/>
      <c r="K61" s="63"/>
      <c r="L61" s="64"/>
      <c r="M61" s="65"/>
      <c r="N61" s="17"/>
      <c r="O61" s="17"/>
      <c r="P61" s="17"/>
      <c r="Q61" s="63"/>
      <c r="R61" s="64"/>
      <c r="S61" s="65"/>
      <c r="T61" s="17"/>
      <c r="U61" s="17"/>
      <c r="V61" s="41"/>
      <c r="W61" s="41" t="str">
        <f>IF(FORM_CAMP[[#This Row],[Arrival date]]="","",IF(AND(FORM_CAMP[[#This Row],[Arrival date]]&lt;=DATE(2022,4,25),FORM_CAMP[[#This Row],[Departure date]]&gt;DATE(2022,4,25)),"YES","NO"))</f>
        <v/>
      </c>
      <c r="X61" s="41" t="str">
        <f>IF(FORM_CAMP[[#This Row],[Arrival date]]="","",IF(AND(FORM_CAMP[[#This Row],[Arrival date]]&lt;=DATE(2022,4,26),FORM_CAMP[[#This Row],[Departure date]]&gt;DATE(2022,4,26)),"YES","NO"))</f>
        <v/>
      </c>
      <c r="Y61" s="41" t="str">
        <f>IF(FORM_CAMP[[#This Row],[Arrival date]]="","",IF(AND(FORM_CAMP[[#This Row],[Arrival date]]&lt;=DATE(2022,4,27),FORM_CAMP[[#This Row],[Departure date]]&gt;DATE(2022,4,27)),"YES","NO"))</f>
        <v/>
      </c>
      <c r="Z61" s="41"/>
      <c r="AA61" s="41" t="str">
        <f>IF(FORM_CAMP[[#This Row],[Room (09/05)]]="","",IFERROR(VLOOKUP(CONCATENATE(FORM_CAMP[[#This Row],[Hotel]],".",FORM_CAMP[[#This Row],[Room (09/05)]]),SET!$AN$2:$AO$31,2,FALSE),"ND"))</f>
        <v/>
      </c>
      <c r="AB61" s="41" t="str">
        <f>IF(FORM_CAMP[[#This Row],[Room (10/05)]]="","",IFERROR(VLOOKUP(CONCATENATE(FORM_CAMP[[#This Row],[Hotel]],".",FORM_CAMP[[#This Row],[Room (10/05)]]),SET!$AN$2:$AO$31,2,FALSE),"ND"))</f>
        <v/>
      </c>
      <c r="AC61" s="41" t="str">
        <f>IF(FORM_CAMP[[#This Row],[Room (11/05)]]="","",IFERROR(VLOOKUP(CONCATENATE(FORM_CAMP[[#This Row],[Hotel]],".",FORM_CAMP[[#This Row],[Room (11/05)]]),SET!$AN$2:$AO$31,2,FALSE),"ND"))</f>
        <v/>
      </c>
      <c r="AD61" s="41"/>
      <c r="AE61" s="41"/>
      <c r="AF61" s="41"/>
      <c r="AG61" s="41"/>
      <c r="AH61" s="41"/>
      <c r="AI61" s="41"/>
    </row>
    <row r="62" spans="2:36">
      <c r="B62" s="2" t="str">
        <f>IF(FORM_CAMP[[#This Row],[LAST NAME]]="","B",IF(FORM_CAMP[[#This Row],[Training camp ?]]="No","G",IF(OR(FORM_CAMP[[#This Row],[Hotel]]=""),"O",IF(COUNTIF(AE62:AG62,"R")=0,"G","R"))))</f>
        <v>B</v>
      </c>
      <c r="C62" s="2">
        <v>50</v>
      </c>
      <c r="D62" s="14" t="str">
        <f>IF(FORM_GEN[[#This Row],[Title]]="","",FORM_GEN[[#This Row],[Title]])</f>
        <v/>
      </c>
      <c r="E62" s="14" t="str">
        <f>IF(FORM_GEN[[#This Row],[LAST NAME]]="","",FORM_GEN[[#This Row],[LAST NAME]])</f>
        <v/>
      </c>
      <c r="F62" s="14" t="str">
        <f>IF(FORM_GEN[[#This Row],[FIRST NAME]]="","",FORM_GEN[[#This Row],[FIRST NAME]])</f>
        <v/>
      </c>
      <c r="G62" s="15" t="str">
        <f>IF(FORM_GEN[[#This Row],[Arrival date]]="","",FORM_GEN[[#This Row],[Arrival date]])</f>
        <v/>
      </c>
      <c r="H62" s="15" t="str">
        <f>IF(FORM_GEN[[#This Row],[Departure date]]="","",FORM_GEN[[#This Row],[Departure date]])</f>
        <v/>
      </c>
      <c r="I62" s="11"/>
      <c r="J62" s="17"/>
      <c r="K62" s="63"/>
      <c r="L62" s="64"/>
      <c r="M62" s="65"/>
      <c r="N62" s="17"/>
      <c r="O62" s="17"/>
      <c r="P62" s="17"/>
      <c r="Q62" s="63"/>
      <c r="R62" s="64"/>
      <c r="S62" s="65"/>
      <c r="T62" s="17"/>
      <c r="U62" s="17"/>
      <c r="V62" s="41"/>
      <c r="W62" s="41" t="str">
        <f>IF(FORM_CAMP[[#This Row],[Arrival date]]="","",IF(AND(FORM_CAMP[[#This Row],[Arrival date]]&lt;=DATE(2022,4,25),FORM_CAMP[[#This Row],[Departure date]]&gt;DATE(2022,4,25)),"YES","NO"))</f>
        <v/>
      </c>
      <c r="X62" s="41" t="str">
        <f>IF(FORM_CAMP[[#This Row],[Arrival date]]="","",IF(AND(FORM_CAMP[[#This Row],[Arrival date]]&lt;=DATE(2022,4,26),FORM_CAMP[[#This Row],[Departure date]]&gt;DATE(2022,4,26)),"YES","NO"))</f>
        <v/>
      </c>
      <c r="Y62" s="41" t="str">
        <f>IF(FORM_CAMP[[#This Row],[Arrival date]]="","",IF(AND(FORM_CAMP[[#This Row],[Arrival date]]&lt;=DATE(2022,4,27),FORM_CAMP[[#This Row],[Departure date]]&gt;DATE(2022,4,27)),"YES","NO"))</f>
        <v/>
      </c>
      <c r="Z62" s="41"/>
      <c r="AA62" s="41" t="str">
        <f>IF(FORM_CAMP[[#This Row],[Room (09/05)]]="","",IFERROR(VLOOKUP(CONCATENATE(FORM_CAMP[[#This Row],[Hotel]],".",FORM_CAMP[[#This Row],[Room (09/05)]]),SET!$AN$2:$AO$31,2,FALSE),"ND"))</f>
        <v/>
      </c>
      <c r="AB62" s="41" t="str">
        <f>IF(FORM_CAMP[[#This Row],[Room (10/05)]]="","",IFERROR(VLOOKUP(CONCATENATE(FORM_CAMP[[#This Row],[Hotel]],".",FORM_CAMP[[#This Row],[Room (10/05)]]),SET!$AN$2:$AO$31,2,FALSE),"ND"))</f>
        <v/>
      </c>
      <c r="AC62" s="41" t="str">
        <f>IF(FORM_CAMP[[#This Row],[Room (11/05)]]="","",IFERROR(VLOOKUP(CONCATENATE(FORM_CAMP[[#This Row],[Hotel]],".",FORM_CAMP[[#This Row],[Room (11/05)]]),SET!$AN$2:$AO$31,2,FALSE),"ND"))</f>
        <v/>
      </c>
      <c r="AD62" s="41"/>
      <c r="AE62" s="41"/>
      <c r="AF62" s="41"/>
      <c r="AG62" s="41"/>
      <c r="AH62" s="41"/>
      <c r="AI62" s="41"/>
    </row>
    <row r="63" spans="2:36"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</row>
    <row r="64" spans="2:36"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  <row r="65" spans="23:36"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</row>
  </sheetData>
  <sheetProtection algorithmName="SHA-512" hashValue="+PHv7eDbgGXMwz8gSkBEYCZf/3aaFzGwYse31luQHpZYgM3AvBC0gWUaLfzI1Po+a0IErqLL9QRsi1sPegUiUQ==" saltValue="AFPRct62TBoTtVkIwscvAw==" spinCount="100000" sheet="1" objects="1" scenarios="1"/>
  <mergeCells count="4">
    <mergeCell ref="A1:U6"/>
    <mergeCell ref="K11:M11"/>
    <mergeCell ref="N11:P11"/>
    <mergeCell ref="Q11:S11"/>
  </mergeCells>
  <phoneticPr fontId="10" type="noConversion"/>
  <conditionalFormatting sqref="B13:B62">
    <cfRule type="containsText" dxfId="100" priority="20" operator="containsText" text="G">
      <formula>NOT(ISERROR(SEARCH("G",B13)))</formula>
    </cfRule>
    <cfRule type="containsText" dxfId="99" priority="21" operator="containsText" text="O">
      <formula>NOT(ISERROR(SEARCH("O",B13)))</formula>
    </cfRule>
    <cfRule type="containsText" dxfId="98" priority="22" operator="containsText" text="R">
      <formula>NOT(ISERROR(SEARCH("R",B13)))</formula>
    </cfRule>
    <cfRule type="containsText" dxfId="97" priority="23" operator="containsText" text="B">
      <formula>NOT(ISERROR(SEARCH("B",B13)))</formula>
    </cfRule>
  </conditionalFormatting>
  <conditionalFormatting sqref="T13:T62">
    <cfRule type="expression" dxfId="96" priority="182">
      <formula>(COUNTIF($K13:$S13,"TWIN")+COUNTIF($K13:$S13,"ALONE IN TWIIN")+COUNTIF($K13:$S13,"DOUBLE"))=0</formula>
    </cfRule>
  </conditionalFormatting>
  <conditionalFormatting sqref="K13:K62">
    <cfRule type="expression" dxfId="95" priority="4">
      <formula>$AA13="ND"</formula>
    </cfRule>
    <cfRule type="expression" dxfId="94" priority="11">
      <formula>$W13="NO"</formula>
    </cfRule>
  </conditionalFormatting>
  <conditionalFormatting sqref="N13:N62">
    <cfRule type="expression" dxfId="93" priority="3">
      <formula>$AB13="ND"</formula>
    </cfRule>
    <cfRule type="expression" dxfId="92" priority="10">
      <formula>$X13="NO"</formula>
    </cfRule>
  </conditionalFormatting>
  <conditionalFormatting sqref="Q13:Q62">
    <cfRule type="expression" dxfId="91" priority="2">
      <formula>$AC13="ND"</formula>
    </cfRule>
    <cfRule type="expression" dxfId="90" priority="9">
      <formula>$Y13="NO"</formula>
    </cfRule>
  </conditionalFormatting>
  <conditionalFormatting sqref="M13:M62 O13:O62">
    <cfRule type="expression" dxfId="89" priority="7">
      <formula>$W13="NO"</formula>
    </cfRule>
  </conditionalFormatting>
  <conditionalFormatting sqref="P13:P62 R13:R62">
    <cfRule type="expression" dxfId="88" priority="6">
      <formula>$X13="NO"</formula>
    </cfRule>
  </conditionalFormatting>
  <conditionalFormatting sqref="S13:S62">
    <cfRule type="expression" dxfId="87" priority="5">
      <formula>$Y13="NO"</formula>
    </cfRule>
  </conditionalFormatting>
  <conditionalFormatting sqref="J13:S13 K14:S62">
    <cfRule type="expression" dxfId="86" priority="1">
      <formula>$I13="No"</formula>
    </cfRule>
  </conditionalFormatting>
  <dataValidations count="3">
    <dataValidation type="list" allowBlank="1" showInputMessage="1" showErrorMessage="1" sqref="I13:I62 U13:U62" xr:uid="{5DE3A949-3CC8-9C48-9FB1-ACE23E6545F0}">
      <formula1>"Yes,No"</formula1>
    </dataValidation>
    <dataValidation type="list" allowBlank="1" showInputMessage="1" showErrorMessage="1" sqref="R13:R62 L13:L62 O13:O62" xr:uid="{2947F5FD-169C-1846-9190-A757091D0548}">
      <formula1>"Lunch hotel,No"</formula1>
    </dataValidation>
    <dataValidation type="list" allowBlank="1" showInputMessage="1" showErrorMessage="1" sqref="S13:S62 M13:M62 P13:P62" xr:uid="{C69EBDF0-810C-5B46-B014-C1E996ED1C19}">
      <formula1>"Diner hotel,No"</formula1>
    </dataValidation>
  </dataValidations>
  <pageMargins left="0.25" right="0.25" top="0.75" bottom="0.75" header="0.3" footer="0.3"/>
  <pageSetup paperSize="9" scale="45" orientation="landscape" horizontalDpi="0" verticalDpi="0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EF6D5814-EB72-DF4B-AA65-12DCC02B1311}">
            <xm:f>'3 - FORM COMP'!$AG13="NO"</xm:f>
            <x14:dxf>
              <font>
                <color rgb="FFFF0000"/>
              </font>
              <fill>
                <patternFill>
                  <bgColor theme="1"/>
                </patternFill>
              </fill>
            </x14:dxf>
          </x14:cfRule>
          <xm:sqref>L13:L62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D84EB3-10DF-4E4F-8200-E8515B61AA7D}">
          <x14:formula1>
            <xm:f>SET!$AB$2:$AB$53</xm:f>
          </x14:formula1>
          <xm:sqref>T13:T62</xm:sqref>
        </x14:dataValidation>
        <x14:dataValidation type="list" allowBlank="1" showInputMessage="1" showErrorMessage="1" xr:uid="{35D737B5-64FE-844E-A5EF-BF18F8907AB9}">
          <x14:formula1>
            <xm:f>SET!$U$2:$U$10</xm:f>
          </x14:formula1>
          <xm:sqref>J13:J62</xm:sqref>
        </x14:dataValidation>
        <x14:dataValidation type="list" allowBlank="1" showInputMessage="1" showErrorMessage="1" xr:uid="{FC3C0681-7BE9-B64E-948D-DA72E2A3040C}">
          <x14:formula1>
            <xm:f>SET!$W$2:$W$6</xm:f>
          </x14:formula1>
          <xm:sqref>K13:K62 N13:N62 Q13:Q62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A3B3-41E8-524B-8618-F782E512A2B0}">
  <sheetPr codeName="Feuil6">
    <pageSetUpPr fitToPage="1"/>
  </sheetPr>
  <dimension ref="A1:V62"/>
  <sheetViews>
    <sheetView showGridLines="0" zoomScale="52" zoomScaleNormal="84" workbookViewId="0">
      <selection activeCell="J8" sqref="J8"/>
    </sheetView>
  </sheetViews>
  <sheetFormatPr baseColWidth="10" defaultRowHeight="15.6"/>
  <cols>
    <col min="1" max="1" width="3.19921875" customWidth="1"/>
    <col min="5" max="5" width="13.19921875" customWidth="1"/>
    <col min="6" max="6" width="12.296875" customWidth="1"/>
    <col min="7" max="7" width="15.796875" bestFit="1" customWidth="1"/>
    <col min="8" max="8" width="17.19921875" bestFit="1" customWidth="1"/>
    <col min="9" max="9" width="21.19921875" bestFit="1" customWidth="1"/>
    <col min="10" max="12" width="34.5" customWidth="1"/>
    <col min="13" max="13" width="18.796875" bestFit="1" customWidth="1"/>
    <col min="14" max="14" width="25.5" bestFit="1" customWidth="1"/>
    <col min="15" max="15" width="17.19921875" customWidth="1"/>
    <col min="16" max="16" width="21.796875" bestFit="1" customWidth="1"/>
    <col min="17" max="19" width="34.5" customWidth="1"/>
    <col min="20" max="20" width="30.796875" bestFit="1" customWidth="1"/>
  </cols>
  <sheetData>
    <row r="1" spans="1:22" ht="16.05" customHeight="1">
      <c r="A1" s="83" t="s">
        <v>633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44"/>
      <c r="V1" s="44"/>
    </row>
    <row r="2" spans="1:22" ht="16.0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44"/>
      <c r="V2" s="44"/>
    </row>
    <row r="3" spans="1:22" ht="40.950000000000003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44"/>
      <c r="V3" s="44"/>
    </row>
    <row r="4" spans="1:22" ht="16.0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44"/>
      <c r="V4" s="44"/>
    </row>
    <row r="5" spans="1:22" ht="16.0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44"/>
      <c r="V5" s="44"/>
    </row>
    <row r="7" spans="1:22" ht="16.05" customHeight="1">
      <c r="B7" s="76" t="s">
        <v>472</v>
      </c>
      <c r="C7" s="76"/>
      <c r="D7" s="76"/>
      <c r="E7" s="76"/>
      <c r="F7" s="76"/>
      <c r="G7" s="76"/>
    </row>
    <row r="8" spans="1:22">
      <c r="B8" s="76"/>
      <c r="C8" s="76"/>
      <c r="D8" s="76"/>
      <c r="E8" s="76"/>
      <c r="F8" s="76"/>
      <c r="G8" s="76"/>
    </row>
    <row r="9" spans="1:22">
      <c r="B9" s="76"/>
      <c r="C9" s="76"/>
      <c r="D9" s="76"/>
      <c r="E9" s="76"/>
      <c r="F9" s="76"/>
      <c r="G9" s="76"/>
    </row>
    <row r="10" spans="1:22" ht="16.2" thickBot="1">
      <c r="B10" s="76"/>
      <c r="C10" s="76"/>
      <c r="D10" s="76"/>
      <c r="E10" s="76"/>
      <c r="F10" s="76"/>
      <c r="G10" s="76"/>
    </row>
    <row r="11" spans="1:22">
      <c r="G11" s="87" t="s">
        <v>479</v>
      </c>
      <c r="H11" s="88"/>
      <c r="I11" s="88"/>
      <c r="J11" s="88"/>
      <c r="K11" s="88"/>
      <c r="L11" s="88"/>
      <c r="M11" s="89"/>
      <c r="N11" s="90" t="s">
        <v>480</v>
      </c>
      <c r="O11" s="90"/>
      <c r="P11" s="90"/>
      <c r="Q11" s="90"/>
      <c r="R11" s="90"/>
      <c r="S11" s="90"/>
      <c r="T11" s="90"/>
    </row>
    <row r="12" spans="1:22" ht="54" customHeight="1">
      <c r="B12" s="10" t="s">
        <v>417</v>
      </c>
      <c r="C12" s="10" t="s">
        <v>419</v>
      </c>
      <c r="D12" s="10" t="s">
        <v>420</v>
      </c>
      <c r="E12" s="10" t="s">
        <v>421</v>
      </c>
      <c r="F12" s="10" t="s">
        <v>422</v>
      </c>
      <c r="G12" s="10" t="s">
        <v>435</v>
      </c>
      <c r="H12" s="10" t="s">
        <v>481</v>
      </c>
      <c r="I12" s="13" t="s">
        <v>482</v>
      </c>
      <c r="J12" s="13" t="s">
        <v>476</v>
      </c>
      <c r="K12" s="13" t="s">
        <v>477</v>
      </c>
      <c r="L12" s="13" t="s">
        <v>478</v>
      </c>
      <c r="M12" s="13" t="s">
        <v>493</v>
      </c>
      <c r="N12" s="19" t="s">
        <v>436</v>
      </c>
      <c r="O12" s="10" t="s">
        <v>492</v>
      </c>
      <c r="P12" s="13" t="s">
        <v>495</v>
      </c>
      <c r="Q12" s="13" t="s">
        <v>494</v>
      </c>
      <c r="R12" s="13" t="s">
        <v>483</v>
      </c>
      <c r="S12" s="13" t="s">
        <v>484</v>
      </c>
      <c r="T12" s="13" t="s">
        <v>485</v>
      </c>
    </row>
    <row r="13" spans="1:22">
      <c r="B1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3" s="2">
        <v>1</v>
      </c>
      <c r="D13" s="14" t="str">
        <f>IF(FORM_GEN[[#This Row],[Title]]="","",FORM_GEN[[#This Row],[Title]])</f>
        <v/>
      </c>
      <c r="E13" s="14" t="str">
        <f>IF(FORM_GEN[[#This Row],[LAST NAME]]="","",FORM_GEN[[#This Row],[LAST NAME]])</f>
        <v/>
      </c>
      <c r="F13" s="14" t="str">
        <f>IF(FORM_GEN[[#This Row],[FIRST NAME]]="","",FORM_GEN[[#This Row],[FIRST NAME]])</f>
        <v/>
      </c>
      <c r="G13" s="15" t="str">
        <f>IF(FORM_GEN[[#This Row],[Arrival date]]="","",FORM_GEN[[#This Row],[Arrival date]])</f>
        <v/>
      </c>
      <c r="H13" s="11"/>
      <c r="I13" s="12"/>
      <c r="J13" s="34"/>
      <c r="K13" s="12"/>
      <c r="L13" s="12"/>
      <c r="M13" s="11"/>
      <c r="N13" s="15" t="str">
        <f>IF(FORM_GEN[[#This Row],[Departure date]]="","",FORM_GEN[[#This Row],[Departure date]])</f>
        <v/>
      </c>
      <c r="O13" s="11"/>
      <c r="P13" s="12"/>
      <c r="Q13" s="34"/>
      <c r="R13" s="11"/>
      <c r="S13" s="11"/>
      <c r="T13" s="11"/>
    </row>
    <row r="14" spans="1:22">
      <c r="B1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4" s="2">
        <v>2</v>
      </c>
      <c r="D14" s="14" t="str">
        <f>IF(FORM_GEN[[#This Row],[Title]]="","",FORM_GEN[[#This Row],[Title]])</f>
        <v/>
      </c>
      <c r="E14" s="14" t="str">
        <f>IF(FORM_GEN[[#This Row],[LAST NAME]]="","",FORM_GEN[[#This Row],[LAST NAME]])</f>
        <v/>
      </c>
      <c r="F14" s="14" t="str">
        <f>IF(FORM_GEN[[#This Row],[FIRST NAME]]="","",FORM_GEN[[#This Row],[FIRST NAME]])</f>
        <v/>
      </c>
      <c r="G14" s="15" t="str">
        <f>IF(FORM_GEN[[#This Row],[Arrival date]]="","",FORM_GEN[[#This Row],[Arrival date]])</f>
        <v/>
      </c>
      <c r="H14" s="11"/>
      <c r="I14" s="12"/>
      <c r="J14" s="34"/>
      <c r="K14" s="12"/>
      <c r="L14" s="12"/>
      <c r="M14" s="11"/>
      <c r="N14" s="15" t="str">
        <f>IF(FORM_GEN[[#This Row],[Departure date]]="","",FORM_GEN[[#This Row],[Departure date]])</f>
        <v/>
      </c>
      <c r="O14" s="11"/>
      <c r="P14" s="12"/>
      <c r="Q14" s="34"/>
      <c r="R14" s="11"/>
      <c r="S14" s="11"/>
      <c r="T14" s="11"/>
    </row>
    <row r="15" spans="1:22">
      <c r="B1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5" s="2">
        <v>3</v>
      </c>
      <c r="D15" s="14" t="str">
        <f>IF(FORM_GEN[[#This Row],[Title]]="","",FORM_GEN[[#This Row],[Title]])</f>
        <v/>
      </c>
      <c r="E15" s="14" t="str">
        <f>IF(FORM_GEN[[#This Row],[LAST NAME]]="","",FORM_GEN[[#This Row],[LAST NAME]])</f>
        <v/>
      </c>
      <c r="F15" s="14" t="str">
        <f>IF(FORM_GEN[[#This Row],[FIRST NAME]]="","",FORM_GEN[[#This Row],[FIRST NAME]])</f>
        <v/>
      </c>
      <c r="G15" s="15" t="str">
        <f>IF(FORM_GEN[[#This Row],[Arrival date]]="","",FORM_GEN[[#This Row],[Arrival date]])</f>
        <v/>
      </c>
      <c r="H15" s="11"/>
      <c r="I15" s="12"/>
      <c r="J15" s="34"/>
      <c r="K15" s="12"/>
      <c r="L15" s="12"/>
      <c r="M15" s="11"/>
      <c r="N15" s="15" t="str">
        <f>IF(FORM_GEN[[#This Row],[Departure date]]="","",FORM_GEN[[#This Row],[Departure date]])</f>
        <v/>
      </c>
      <c r="O15" s="11"/>
      <c r="P15" s="12"/>
      <c r="Q15" s="34"/>
      <c r="R15" s="11"/>
      <c r="S15" s="11"/>
      <c r="T15" s="11"/>
    </row>
    <row r="16" spans="1:22">
      <c r="B1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6" s="2">
        <v>4</v>
      </c>
      <c r="D16" s="14" t="str">
        <f>IF(FORM_GEN[[#This Row],[Title]]="","",FORM_GEN[[#This Row],[Title]])</f>
        <v/>
      </c>
      <c r="E16" s="14" t="str">
        <f>IF(FORM_GEN[[#This Row],[LAST NAME]]="","",FORM_GEN[[#This Row],[LAST NAME]])</f>
        <v/>
      </c>
      <c r="F16" s="14" t="str">
        <f>IF(FORM_GEN[[#This Row],[FIRST NAME]]="","",FORM_GEN[[#This Row],[FIRST NAME]])</f>
        <v/>
      </c>
      <c r="G16" s="15" t="str">
        <f>IF(FORM_GEN[[#This Row],[Arrival date]]="","",FORM_GEN[[#This Row],[Arrival date]])</f>
        <v/>
      </c>
      <c r="H16" s="11"/>
      <c r="I16" s="12"/>
      <c r="J16" s="34"/>
      <c r="K16" s="12"/>
      <c r="L16" s="12"/>
      <c r="M16" s="11"/>
      <c r="N16" s="15" t="str">
        <f>IF(FORM_GEN[[#This Row],[Departure date]]="","",FORM_GEN[[#This Row],[Departure date]])</f>
        <v/>
      </c>
      <c r="O16" s="11"/>
      <c r="P16" s="12"/>
      <c r="Q16" s="34"/>
      <c r="R16" s="11"/>
      <c r="S16" s="11"/>
      <c r="T16" s="11"/>
    </row>
    <row r="17" spans="2:20">
      <c r="B1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7" s="2">
        <v>5</v>
      </c>
      <c r="D17" s="14" t="str">
        <f>IF(FORM_GEN[[#This Row],[Title]]="","",FORM_GEN[[#This Row],[Title]])</f>
        <v/>
      </c>
      <c r="E17" s="14" t="str">
        <f>IF(FORM_GEN[[#This Row],[LAST NAME]]="","",FORM_GEN[[#This Row],[LAST NAME]])</f>
        <v/>
      </c>
      <c r="F17" s="14" t="str">
        <f>IF(FORM_GEN[[#This Row],[FIRST NAME]]="","",FORM_GEN[[#This Row],[FIRST NAME]])</f>
        <v/>
      </c>
      <c r="G17" s="15" t="str">
        <f>IF(FORM_GEN[[#This Row],[Arrival date]]="","",FORM_GEN[[#This Row],[Arrival date]])</f>
        <v/>
      </c>
      <c r="H17" s="11"/>
      <c r="I17" s="12"/>
      <c r="J17" s="34"/>
      <c r="K17" s="12"/>
      <c r="L17" s="12"/>
      <c r="M17" s="11"/>
      <c r="N17" s="15" t="str">
        <f>IF(FORM_GEN[[#This Row],[Departure date]]="","",FORM_GEN[[#This Row],[Departure date]])</f>
        <v/>
      </c>
      <c r="O17" s="11"/>
      <c r="P17" s="12"/>
      <c r="Q17" s="34"/>
      <c r="R17" s="11"/>
      <c r="S17" s="11"/>
      <c r="T17" s="11"/>
    </row>
    <row r="18" spans="2:20">
      <c r="B1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8" s="2">
        <v>6</v>
      </c>
      <c r="D18" s="14" t="str">
        <f>IF(FORM_GEN[[#This Row],[Title]]="","",FORM_GEN[[#This Row],[Title]])</f>
        <v/>
      </c>
      <c r="E18" s="14" t="str">
        <f>IF(FORM_GEN[[#This Row],[LAST NAME]]="","",FORM_GEN[[#This Row],[LAST NAME]])</f>
        <v/>
      </c>
      <c r="F18" s="14" t="str">
        <f>IF(FORM_GEN[[#This Row],[FIRST NAME]]="","",FORM_GEN[[#This Row],[FIRST NAME]])</f>
        <v/>
      </c>
      <c r="G18" s="15" t="str">
        <f>IF(FORM_GEN[[#This Row],[Arrival date]]="","",FORM_GEN[[#This Row],[Arrival date]])</f>
        <v/>
      </c>
      <c r="H18" s="11"/>
      <c r="I18" s="12"/>
      <c r="J18" s="34"/>
      <c r="K18" s="12"/>
      <c r="L18" s="12"/>
      <c r="M18" s="11"/>
      <c r="N18" s="15" t="str">
        <f>IF(FORM_GEN[[#This Row],[Departure date]]="","",FORM_GEN[[#This Row],[Departure date]])</f>
        <v/>
      </c>
      <c r="O18" s="11"/>
      <c r="P18" s="12"/>
      <c r="Q18" s="34"/>
      <c r="R18" s="11"/>
      <c r="S18" s="11"/>
      <c r="T18" s="11"/>
    </row>
    <row r="19" spans="2:20">
      <c r="B1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19" s="2">
        <v>7</v>
      </c>
      <c r="D19" s="14" t="str">
        <f>IF(FORM_GEN[[#This Row],[Title]]="","",FORM_GEN[[#This Row],[Title]])</f>
        <v/>
      </c>
      <c r="E19" s="14" t="str">
        <f>IF(FORM_GEN[[#This Row],[LAST NAME]]="","",FORM_GEN[[#This Row],[LAST NAME]])</f>
        <v/>
      </c>
      <c r="F19" s="14" t="str">
        <f>IF(FORM_GEN[[#This Row],[FIRST NAME]]="","",FORM_GEN[[#This Row],[FIRST NAME]])</f>
        <v/>
      </c>
      <c r="G19" s="15" t="str">
        <f>IF(FORM_GEN[[#This Row],[Arrival date]]="","",FORM_GEN[[#This Row],[Arrival date]])</f>
        <v/>
      </c>
      <c r="H19" s="11"/>
      <c r="I19" s="12"/>
      <c r="J19" s="34"/>
      <c r="K19" s="12"/>
      <c r="L19" s="12"/>
      <c r="M19" s="11"/>
      <c r="N19" s="15" t="str">
        <f>IF(FORM_GEN[[#This Row],[Departure date]]="","",FORM_GEN[[#This Row],[Departure date]])</f>
        <v/>
      </c>
      <c r="O19" s="11"/>
      <c r="P19" s="12"/>
      <c r="Q19" s="34"/>
      <c r="R19" s="11"/>
      <c r="S19" s="11"/>
      <c r="T19" s="11"/>
    </row>
    <row r="20" spans="2:20">
      <c r="B2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0" s="2">
        <v>8</v>
      </c>
      <c r="D20" s="14" t="str">
        <f>IF(FORM_GEN[[#This Row],[Title]]="","",FORM_GEN[[#This Row],[Title]])</f>
        <v/>
      </c>
      <c r="E20" s="14" t="str">
        <f>IF(FORM_GEN[[#This Row],[LAST NAME]]="","",FORM_GEN[[#This Row],[LAST NAME]])</f>
        <v/>
      </c>
      <c r="F20" s="14" t="str">
        <f>IF(FORM_GEN[[#This Row],[FIRST NAME]]="","",FORM_GEN[[#This Row],[FIRST NAME]])</f>
        <v/>
      </c>
      <c r="G20" s="15" t="str">
        <f>IF(FORM_GEN[[#This Row],[Arrival date]]="","",FORM_GEN[[#This Row],[Arrival date]])</f>
        <v/>
      </c>
      <c r="H20" s="11"/>
      <c r="I20" s="12"/>
      <c r="J20" s="34"/>
      <c r="K20" s="12"/>
      <c r="L20" s="12"/>
      <c r="M20" s="11"/>
      <c r="N20" s="15" t="str">
        <f>IF(FORM_GEN[[#This Row],[Departure date]]="","",FORM_GEN[[#This Row],[Departure date]])</f>
        <v/>
      </c>
      <c r="O20" s="11"/>
      <c r="P20" s="12"/>
      <c r="Q20" s="34"/>
      <c r="R20" s="11"/>
      <c r="S20" s="11"/>
      <c r="T20" s="11"/>
    </row>
    <row r="21" spans="2:20">
      <c r="B2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1" s="2">
        <v>9</v>
      </c>
      <c r="D21" s="14" t="str">
        <f>IF(FORM_GEN[[#This Row],[Title]]="","",FORM_GEN[[#This Row],[Title]])</f>
        <v/>
      </c>
      <c r="E21" s="14" t="str">
        <f>IF(FORM_GEN[[#This Row],[LAST NAME]]="","",FORM_GEN[[#This Row],[LAST NAME]])</f>
        <v/>
      </c>
      <c r="F21" s="14" t="str">
        <f>IF(FORM_GEN[[#This Row],[FIRST NAME]]="","",FORM_GEN[[#This Row],[FIRST NAME]])</f>
        <v/>
      </c>
      <c r="G21" s="15" t="str">
        <f>IF(FORM_GEN[[#This Row],[Arrival date]]="","",FORM_GEN[[#This Row],[Arrival date]])</f>
        <v/>
      </c>
      <c r="H21" s="11"/>
      <c r="I21" s="12"/>
      <c r="J21" s="34"/>
      <c r="K21" s="12"/>
      <c r="L21" s="12"/>
      <c r="M21" s="11"/>
      <c r="N21" s="15" t="str">
        <f>IF(FORM_GEN[[#This Row],[Departure date]]="","",FORM_GEN[[#This Row],[Departure date]])</f>
        <v/>
      </c>
      <c r="O21" s="11"/>
      <c r="P21" s="12"/>
      <c r="Q21" s="34"/>
      <c r="R21" s="11"/>
      <c r="S21" s="11"/>
      <c r="T21" s="11"/>
    </row>
    <row r="22" spans="2:20">
      <c r="B2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2" s="2">
        <v>10</v>
      </c>
      <c r="D22" s="14" t="str">
        <f>IF(FORM_GEN[[#This Row],[Title]]="","",FORM_GEN[[#This Row],[Title]])</f>
        <v/>
      </c>
      <c r="E22" s="14" t="str">
        <f>IF(FORM_GEN[[#This Row],[LAST NAME]]="","",FORM_GEN[[#This Row],[LAST NAME]])</f>
        <v/>
      </c>
      <c r="F22" s="14" t="str">
        <f>IF(FORM_GEN[[#This Row],[FIRST NAME]]="","",FORM_GEN[[#This Row],[FIRST NAME]])</f>
        <v/>
      </c>
      <c r="G22" s="15" t="str">
        <f>IF(FORM_GEN[[#This Row],[Arrival date]]="","",FORM_GEN[[#This Row],[Arrival date]])</f>
        <v/>
      </c>
      <c r="H22" s="11"/>
      <c r="I22" s="12"/>
      <c r="J22" s="34"/>
      <c r="K22" s="12"/>
      <c r="L22" s="12"/>
      <c r="M22" s="11"/>
      <c r="N22" s="15" t="str">
        <f>IF(FORM_GEN[[#This Row],[Departure date]]="","",FORM_GEN[[#This Row],[Departure date]])</f>
        <v/>
      </c>
      <c r="O22" s="11"/>
      <c r="P22" s="12"/>
      <c r="Q22" s="34"/>
      <c r="R22" s="11"/>
      <c r="S22" s="11"/>
      <c r="T22" s="11"/>
    </row>
    <row r="23" spans="2:20">
      <c r="B2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3" s="2">
        <v>11</v>
      </c>
      <c r="D23" s="14" t="str">
        <f>IF(FORM_GEN[[#This Row],[Title]]="","",FORM_GEN[[#This Row],[Title]])</f>
        <v/>
      </c>
      <c r="E23" s="14" t="str">
        <f>IF(FORM_GEN[[#This Row],[LAST NAME]]="","",FORM_GEN[[#This Row],[LAST NAME]])</f>
        <v/>
      </c>
      <c r="F23" s="14" t="str">
        <f>IF(FORM_GEN[[#This Row],[FIRST NAME]]="","",FORM_GEN[[#This Row],[FIRST NAME]])</f>
        <v/>
      </c>
      <c r="G23" s="15" t="str">
        <f>IF(FORM_GEN[[#This Row],[Arrival date]]="","",FORM_GEN[[#This Row],[Arrival date]])</f>
        <v/>
      </c>
      <c r="H23" s="11"/>
      <c r="I23" s="12"/>
      <c r="J23" s="34"/>
      <c r="K23" s="12"/>
      <c r="L23" s="12"/>
      <c r="M23" s="11"/>
      <c r="N23" s="15" t="str">
        <f>IF(FORM_GEN[[#This Row],[Departure date]]="","",FORM_GEN[[#This Row],[Departure date]])</f>
        <v/>
      </c>
      <c r="O23" s="11"/>
      <c r="P23" s="12"/>
      <c r="Q23" s="34"/>
      <c r="R23" s="11"/>
      <c r="S23" s="11"/>
      <c r="T23" s="11"/>
    </row>
    <row r="24" spans="2:20">
      <c r="B2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4" s="2">
        <v>12</v>
      </c>
      <c r="D24" s="14" t="str">
        <f>IF(FORM_GEN[[#This Row],[Title]]="","",FORM_GEN[[#This Row],[Title]])</f>
        <v/>
      </c>
      <c r="E24" s="14" t="str">
        <f>IF(FORM_GEN[[#This Row],[LAST NAME]]="","",FORM_GEN[[#This Row],[LAST NAME]])</f>
        <v/>
      </c>
      <c r="F24" s="14" t="str">
        <f>IF(FORM_GEN[[#This Row],[FIRST NAME]]="","",FORM_GEN[[#This Row],[FIRST NAME]])</f>
        <v/>
      </c>
      <c r="G24" s="15" t="str">
        <f>IF(FORM_GEN[[#This Row],[Arrival date]]="","",FORM_GEN[[#This Row],[Arrival date]])</f>
        <v/>
      </c>
      <c r="H24" s="11"/>
      <c r="I24" s="12"/>
      <c r="J24" s="34"/>
      <c r="K24" s="12"/>
      <c r="L24" s="12"/>
      <c r="M24" s="11"/>
      <c r="N24" s="15" t="str">
        <f>IF(FORM_GEN[[#This Row],[Departure date]]="","",FORM_GEN[[#This Row],[Departure date]])</f>
        <v/>
      </c>
      <c r="O24" s="11"/>
      <c r="P24" s="12"/>
      <c r="Q24" s="34"/>
      <c r="R24" s="11"/>
      <c r="S24" s="11"/>
      <c r="T24" s="11"/>
    </row>
    <row r="25" spans="2:20">
      <c r="B2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5" s="2">
        <v>13</v>
      </c>
      <c r="D25" s="14" t="str">
        <f>IF(FORM_GEN[[#This Row],[Title]]="","",FORM_GEN[[#This Row],[Title]])</f>
        <v/>
      </c>
      <c r="E25" s="14" t="str">
        <f>IF(FORM_GEN[[#This Row],[LAST NAME]]="","",FORM_GEN[[#This Row],[LAST NAME]])</f>
        <v/>
      </c>
      <c r="F25" s="14" t="str">
        <f>IF(FORM_GEN[[#This Row],[FIRST NAME]]="","",FORM_GEN[[#This Row],[FIRST NAME]])</f>
        <v/>
      </c>
      <c r="G25" s="15" t="str">
        <f>IF(FORM_GEN[[#This Row],[Arrival date]]="","",FORM_GEN[[#This Row],[Arrival date]])</f>
        <v/>
      </c>
      <c r="H25" s="11"/>
      <c r="I25" s="12"/>
      <c r="J25" s="34"/>
      <c r="K25" s="12"/>
      <c r="L25" s="12"/>
      <c r="M25" s="11"/>
      <c r="N25" s="15" t="str">
        <f>IF(FORM_GEN[[#This Row],[Departure date]]="","",FORM_GEN[[#This Row],[Departure date]])</f>
        <v/>
      </c>
      <c r="O25" s="11"/>
      <c r="P25" s="12"/>
      <c r="Q25" s="34"/>
      <c r="R25" s="11"/>
      <c r="S25" s="11"/>
      <c r="T25" s="11"/>
    </row>
    <row r="26" spans="2:20">
      <c r="B2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6" s="2">
        <v>14</v>
      </c>
      <c r="D26" s="14" t="str">
        <f>IF(FORM_GEN[[#This Row],[Title]]="","",FORM_GEN[[#This Row],[Title]])</f>
        <v/>
      </c>
      <c r="E26" s="14" t="str">
        <f>IF(FORM_GEN[[#This Row],[LAST NAME]]="","",FORM_GEN[[#This Row],[LAST NAME]])</f>
        <v/>
      </c>
      <c r="F26" s="14" t="str">
        <f>IF(FORM_GEN[[#This Row],[FIRST NAME]]="","",FORM_GEN[[#This Row],[FIRST NAME]])</f>
        <v/>
      </c>
      <c r="G26" s="15" t="str">
        <f>IF(FORM_GEN[[#This Row],[Arrival date]]="","",FORM_GEN[[#This Row],[Arrival date]])</f>
        <v/>
      </c>
      <c r="H26" s="11"/>
      <c r="I26" s="12"/>
      <c r="J26" s="34"/>
      <c r="K26" s="12"/>
      <c r="L26" s="12"/>
      <c r="M26" s="11"/>
      <c r="N26" s="15" t="str">
        <f>IF(FORM_GEN[[#This Row],[Departure date]]="","",FORM_GEN[[#This Row],[Departure date]])</f>
        <v/>
      </c>
      <c r="O26" s="11"/>
      <c r="P26" s="12"/>
      <c r="Q26" s="34"/>
      <c r="R26" s="11"/>
      <c r="S26" s="11"/>
      <c r="T26" s="11"/>
    </row>
    <row r="27" spans="2:20">
      <c r="B2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7" s="2">
        <v>15</v>
      </c>
      <c r="D27" s="14" t="str">
        <f>IF(FORM_GEN[[#This Row],[Title]]="","",FORM_GEN[[#This Row],[Title]])</f>
        <v/>
      </c>
      <c r="E27" s="14" t="str">
        <f>IF(FORM_GEN[[#This Row],[LAST NAME]]="","",FORM_GEN[[#This Row],[LAST NAME]])</f>
        <v/>
      </c>
      <c r="F27" s="14" t="str">
        <f>IF(FORM_GEN[[#This Row],[FIRST NAME]]="","",FORM_GEN[[#This Row],[FIRST NAME]])</f>
        <v/>
      </c>
      <c r="G27" s="15" t="str">
        <f>IF(FORM_GEN[[#This Row],[Arrival date]]="","",FORM_GEN[[#This Row],[Arrival date]])</f>
        <v/>
      </c>
      <c r="H27" s="11"/>
      <c r="I27" s="12"/>
      <c r="J27" s="34"/>
      <c r="K27" s="12"/>
      <c r="L27" s="12"/>
      <c r="M27" s="11"/>
      <c r="N27" s="15" t="str">
        <f>IF(FORM_GEN[[#This Row],[Departure date]]="","",FORM_GEN[[#This Row],[Departure date]])</f>
        <v/>
      </c>
      <c r="O27" s="11"/>
      <c r="P27" s="12"/>
      <c r="Q27" s="34"/>
      <c r="R27" s="11"/>
      <c r="S27" s="11"/>
      <c r="T27" s="11"/>
    </row>
    <row r="28" spans="2:20">
      <c r="B2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8" s="2">
        <v>16</v>
      </c>
      <c r="D28" s="14" t="str">
        <f>IF(FORM_GEN[[#This Row],[Title]]="","",FORM_GEN[[#This Row],[Title]])</f>
        <v/>
      </c>
      <c r="E28" s="14" t="str">
        <f>IF(FORM_GEN[[#This Row],[LAST NAME]]="","",FORM_GEN[[#This Row],[LAST NAME]])</f>
        <v/>
      </c>
      <c r="F28" s="14" t="str">
        <f>IF(FORM_GEN[[#This Row],[FIRST NAME]]="","",FORM_GEN[[#This Row],[FIRST NAME]])</f>
        <v/>
      </c>
      <c r="G28" s="15" t="str">
        <f>IF(FORM_GEN[[#This Row],[Arrival date]]="","",FORM_GEN[[#This Row],[Arrival date]])</f>
        <v/>
      </c>
      <c r="H28" s="11"/>
      <c r="I28" s="12"/>
      <c r="J28" s="34"/>
      <c r="K28" s="12"/>
      <c r="L28" s="12"/>
      <c r="M28" s="11"/>
      <c r="N28" s="15" t="str">
        <f>IF(FORM_GEN[[#This Row],[Departure date]]="","",FORM_GEN[[#This Row],[Departure date]])</f>
        <v/>
      </c>
      <c r="O28" s="11"/>
      <c r="P28" s="12"/>
      <c r="Q28" s="34"/>
      <c r="R28" s="11"/>
      <c r="S28" s="11"/>
      <c r="T28" s="11"/>
    </row>
    <row r="29" spans="2:20">
      <c r="B2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29" s="2">
        <v>17</v>
      </c>
      <c r="D29" s="14" t="str">
        <f>IF(FORM_GEN[[#This Row],[Title]]="","",FORM_GEN[[#This Row],[Title]])</f>
        <v/>
      </c>
      <c r="E29" s="14" t="str">
        <f>IF(FORM_GEN[[#This Row],[LAST NAME]]="","",FORM_GEN[[#This Row],[LAST NAME]])</f>
        <v/>
      </c>
      <c r="F29" s="14" t="str">
        <f>IF(FORM_GEN[[#This Row],[FIRST NAME]]="","",FORM_GEN[[#This Row],[FIRST NAME]])</f>
        <v/>
      </c>
      <c r="G29" s="15" t="str">
        <f>IF(FORM_GEN[[#This Row],[Arrival date]]="","",FORM_GEN[[#This Row],[Arrival date]])</f>
        <v/>
      </c>
      <c r="H29" s="11"/>
      <c r="I29" s="12"/>
      <c r="J29" s="34"/>
      <c r="K29" s="12"/>
      <c r="L29" s="12"/>
      <c r="M29" s="11"/>
      <c r="N29" s="15" t="str">
        <f>IF(FORM_GEN[[#This Row],[Departure date]]="","",FORM_GEN[[#This Row],[Departure date]])</f>
        <v/>
      </c>
      <c r="O29" s="11"/>
      <c r="P29" s="12"/>
      <c r="Q29" s="34"/>
      <c r="R29" s="11"/>
      <c r="S29" s="11"/>
      <c r="T29" s="11"/>
    </row>
    <row r="30" spans="2:20">
      <c r="B3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0" s="2">
        <v>18</v>
      </c>
      <c r="D30" s="14" t="str">
        <f>IF(FORM_GEN[[#This Row],[Title]]="","",FORM_GEN[[#This Row],[Title]])</f>
        <v/>
      </c>
      <c r="E30" s="14" t="str">
        <f>IF(FORM_GEN[[#This Row],[LAST NAME]]="","",FORM_GEN[[#This Row],[LAST NAME]])</f>
        <v/>
      </c>
      <c r="F30" s="14" t="str">
        <f>IF(FORM_GEN[[#This Row],[FIRST NAME]]="","",FORM_GEN[[#This Row],[FIRST NAME]])</f>
        <v/>
      </c>
      <c r="G30" s="15" t="str">
        <f>IF(FORM_GEN[[#This Row],[Arrival date]]="","",FORM_GEN[[#This Row],[Arrival date]])</f>
        <v/>
      </c>
      <c r="H30" s="11"/>
      <c r="I30" s="12"/>
      <c r="J30" s="34"/>
      <c r="K30" s="12"/>
      <c r="L30" s="12"/>
      <c r="M30" s="11"/>
      <c r="N30" s="15" t="str">
        <f>IF(FORM_GEN[[#This Row],[Departure date]]="","",FORM_GEN[[#This Row],[Departure date]])</f>
        <v/>
      </c>
      <c r="O30" s="11"/>
      <c r="P30" s="12"/>
      <c r="Q30" s="34"/>
      <c r="R30" s="11"/>
      <c r="S30" s="11"/>
      <c r="T30" s="11"/>
    </row>
    <row r="31" spans="2:20">
      <c r="B3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1" s="2">
        <v>19</v>
      </c>
      <c r="D31" s="14" t="str">
        <f>IF(FORM_GEN[[#This Row],[Title]]="","",FORM_GEN[[#This Row],[Title]])</f>
        <v/>
      </c>
      <c r="E31" s="14" t="str">
        <f>IF(FORM_GEN[[#This Row],[LAST NAME]]="","",FORM_GEN[[#This Row],[LAST NAME]])</f>
        <v/>
      </c>
      <c r="F31" s="14" t="str">
        <f>IF(FORM_GEN[[#This Row],[FIRST NAME]]="","",FORM_GEN[[#This Row],[FIRST NAME]])</f>
        <v/>
      </c>
      <c r="G31" s="15" t="str">
        <f>IF(FORM_GEN[[#This Row],[Arrival date]]="","",FORM_GEN[[#This Row],[Arrival date]])</f>
        <v/>
      </c>
      <c r="H31" s="11"/>
      <c r="I31" s="12"/>
      <c r="J31" s="34"/>
      <c r="K31" s="12"/>
      <c r="L31" s="12"/>
      <c r="M31" s="11"/>
      <c r="N31" s="15" t="str">
        <f>IF(FORM_GEN[[#This Row],[Departure date]]="","",FORM_GEN[[#This Row],[Departure date]])</f>
        <v/>
      </c>
      <c r="O31" s="11"/>
      <c r="P31" s="12"/>
      <c r="Q31" s="34"/>
      <c r="R31" s="11"/>
      <c r="S31" s="11"/>
      <c r="T31" s="11"/>
    </row>
    <row r="32" spans="2:20">
      <c r="B3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2" s="2">
        <v>20</v>
      </c>
      <c r="D32" s="14" t="str">
        <f>IF(FORM_GEN[[#This Row],[Title]]="","",FORM_GEN[[#This Row],[Title]])</f>
        <v/>
      </c>
      <c r="E32" s="14" t="str">
        <f>IF(FORM_GEN[[#This Row],[LAST NAME]]="","",FORM_GEN[[#This Row],[LAST NAME]])</f>
        <v/>
      </c>
      <c r="F32" s="14" t="str">
        <f>IF(FORM_GEN[[#This Row],[FIRST NAME]]="","",FORM_GEN[[#This Row],[FIRST NAME]])</f>
        <v/>
      </c>
      <c r="G32" s="15" t="str">
        <f>IF(FORM_GEN[[#This Row],[Arrival date]]="","",FORM_GEN[[#This Row],[Arrival date]])</f>
        <v/>
      </c>
      <c r="H32" s="11"/>
      <c r="I32" s="12"/>
      <c r="J32" s="34"/>
      <c r="K32" s="12"/>
      <c r="L32" s="12"/>
      <c r="M32" s="11"/>
      <c r="N32" s="15" t="str">
        <f>IF(FORM_GEN[[#This Row],[Departure date]]="","",FORM_GEN[[#This Row],[Departure date]])</f>
        <v/>
      </c>
      <c r="O32" s="11"/>
      <c r="P32" s="12"/>
      <c r="Q32" s="34"/>
      <c r="R32" s="11"/>
      <c r="S32" s="11"/>
      <c r="T32" s="11"/>
    </row>
    <row r="33" spans="2:20">
      <c r="B3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3" s="2">
        <v>21</v>
      </c>
      <c r="D33" s="14" t="str">
        <f>IF(FORM_GEN[[#This Row],[Title]]="","",FORM_GEN[[#This Row],[Title]])</f>
        <v/>
      </c>
      <c r="E33" s="14" t="str">
        <f>IF(FORM_GEN[[#This Row],[LAST NAME]]="","",FORM_GEN[[#This Row],[LAST NAME]])</f>
        <v/>
      </c>
      <c r="F33" s="14" t="str">
        <f>IF(FORM_GEN[[#This Row],[FIRST NAME]]="","",FORM_GEN[[#This Row],[FIRST NAME]])</f>
        <v/>
      </c>
      <c r="G33" s="15" t="str">
        <f>IF(FORM_GEN[[#This Row],[Arrival date]]="","",FORM_GEN[[#This Row],[Arrival date]])</f>
        <v/>
      </c>
      <c r="H33" s="11"/>
      <c r="I33" s="12"/>
      <c r="J33" s="34"/>
      <c r="K33" s="12"/>
      <c r="L33" s="12"/>
      <c r="M33" s="11"/>
      <c r="N33" s="15" t="str">
        <f>IF(FORM_GEN[[#This Row],[Departure date]]="","",FORM_GEN[[#This Row],[Departure date]])</f>
        <v/>
      </c>
      <c r="O33" s="11"/>
      <c r="P33" s="12"/>
      <c r="Q33" s="34"/>
      <c r="R33" s="11"/>
      <c r="S33" s="11"/>
      <c r="T33" s="11"/>
    </row>
    <row r="34" spans="2:20">
      <c r="B3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4" s="2">
        <v>22</v>
      </c>
      <c r="D34" s="14" t="str">
        <f>IF(FORM_GEN[[#This Row],[Title]]="","",FORM_GEN[[#This Row],[Title]])</f>
        <v/>
      </c>
      <c r="E34" s="14" t="str">
        <f>IF(FORM_GEN[[#This Row],[LAST NAME]]="","",FORM_GEN[[#This Row],[LAST NAME]])</f>
        <v/>
      </c>
      <c r="F34" s="14" t="str">
        <f>IF(FORM_GEN[[#This Row],[FIRST NAME]]="","",FORM_GEN[[#This Row],[FIRST NAME]])</f>
        <v/>
      </c>
      <c r="G34" s="15" t="str">
        <f>IF(FORM_GEN[[#This Row],[Arrival date]]="","",FORM_GEN[[#This Row],[Arrival date]])</f>
        <v/>
      </c>
      <c r="H34" s="11"/>
      <c r="I34" s="12"/>
      <c r="J34" s="34"/>
      <c r="K34" s="12"/>
      <c r="L34" s="12"/>
      <c r="M34" s="11"/>
      <c r="N34" s="15" t="str">
        <f>IF(FORM_GEN[[#This Row],[Departure date]]="","",FORM_GEN[[#This Row],[Departure date]])</f>
        <v/>
      </c>
      <c r="O34" s="11"/>
      <c r="P34" s="12"/>
      <c r="Q34" s="34"/>
      <c r="R34" s="11"/>
      <c r="S34" s="11"/>
      <c r="T34" s="11"/>
    </row>
    <row r="35" spans="2:20">
      <c r="B3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5" s="2">
        <v>23</v>
      </c>
      <c r="D35" s="14" t="str">
        <f>IF(FORM_GEN[[#This Row],[Title]]="","",FORM_GEN[[#This Row],[Title]])</f>
        <v/>
      </c>
      <c r="E35" s="14" t="str">
        <f>IF(FORM_GEN[[#This Row],[LAST NAME]]="","",FORM_GEN[[#This Row],[LAST NAME]])</f>
        <v/>
      </c>
      <c r="F35" s="14" t="str">
        <f>IF(FORM_GEN[[#This Row],[FIRST NAME]]="","",FORM_GEN[[#This Row],[FIRST NAME]])</f>
        <v/>
      </c>
      <c r="G35" s="15" t="str">
        <f>IF(FORM_GEN[[#This Row],[Arrival date]]="","",FORM_GEN[[#This Row],[Arrival date]])</f>
        <v/>
      </c>
      <c r="H35" s="11"/>
      <c r="I35" s="12"/>
      <c r="J35" s="34"/>
      <c r="K35" s="12"/>
      <c r="L35" s="12"/>
      <c r="M35" s="11"/>
      <c r="N35" s="15" t="str">
        <f>IF(FORM_GEN[[#This Row],[Departure date]]="","",FORM_GEN[[#This Row],[Departure date]])</f>
        <v/>
      </c>
      <c r="O35" s="11"/>
      <c r="P35" s="12"/>
      <c r="Q35" s="34"/>
      <c r="R35" s="11"/>
      <c r="S35" s="11"/>
      <c r="T35" s="11"/>
    </row>
    <row r="36" spans="2:20">
      <c r="B3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6" s="2">
        <v>24</v>
      </c>
      <c r="D36" s="14" t="str">
        <f>IF(FORM_GEN[[#This Row],[Title]]="","",FORM_GEN[[#This Row],[Title]])</f>
        <v/>
      </c>
      <c r="E36" s="14" t="str">
        <f>IF(FORM_GEN[[#This Row],[LAST NAME]]="","",FORM_GEN[[#This Row],[LAST NAME]])</f>
        <v/>
      </c>
      <c r="F36" s="14" t="str">
        <f>IF(FORM_GEN[[#This Row],[FIRST NAME]]="","",FORM_GEN[[#This Row],[FIRST NAME]])</f>
        <v/>
      </c>
      <c r="G36" s="15" t="str">
        <f>IF(FORM_GEN[[#This Row],[Arrival date]]="","",FORM_GEN[[#This Row],[Arrival date]])</f>
        <v/>
      </c>
      <c r="H36" s="11"/>
      <c r="I36" s="12"/>
      <c r="J36" s="34"/>
      <c r="K36" s="12"/>
      <c r="L36" s="12"/>
      <c r="M36" s="11"/>
      <c r="N36" s="15" t="str">
        <f>IF(FORM_GEN[[#This Row],[Departure date]]="","",FORM_GEN[[#This Row],[Departure date]])</f>
        <v/>
      </c>
      <c r="O36" s="11"/>
      <c r="P36" s="12"/>
      <c r="Q36" s="34"/>
      <c r="R36" s="11"/>
      <c r="S36" s="11"/>
      <c r="T36" s="11"/>
    </row>
    <row r="37" spans="2:20">
      <c r="B3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7" s="2">
        <v>25</v>
      </c>
      <c r="D37" s="14" t="str">
        <f>IF(FORM_GEN[[#This Row],[Title]]="","",FORM_GEN[[#This Row],[Title]])</f>
        <v/>
      </c>
      <c r="E37" s="14" t="str">
        <f>IF(FORM_GEN[[#This Row],[LAST NAME]]="","",FORM_GEN[[#This Row],[LAST NAME]])</f>
        <v/>
      </c>
      <c r="F37" s="14" t="str">
        <f>IF(FORM_GEN[[#This Row],[FIRST NAME]]="","",FORM_GEN[[#This Row],[FIRST NAME]])</f>
        <v/>
      </c>
      <c r="G37" s="15" t="str">
        <f>IF(FORM_GEN[[#This Row],[Arrival date]]="","",FORM_GEN[[#This Row],[Arrival date]])</f>
        <v/>
      </c>
      <c r="H37" s="11"/>
      <c r="I37" s="12"/>
      <c r="J37" s="34"/>
      <c r="K37" s="12"/>
      <c r="L37" s="12"/>
      <c r="M37" s="11"/>
      <c r="N37" s="15" t="str">
        <f>IF(FORM_GEN[[#This Row],[Departure date]]="","",FORM_GEN[[#This Row],[Departure date]])</f>
        <v/>
      </c>
      <c r="O37" s="11"/>
      <c r="P37" s="12"/>
      <c r="Q37" s="34"/>
      <c r="R37" s="11"/>
      <c r="S37" s="11"/>
      <c r="T37" s="11"/>
    </row>
    <row r="38" spans="2:20">
      <c r="B3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8" s="2">
        <v>26</v>
      </c>
      <c r="D38" s="14" t="str">
        <f>IF(FORM_GEN[[#This Row],[Title]]="","",FORM_GEN[[#This Row],[Title]])</f>
        <v/>
      </c>
      <c r="E38" s="14" t="str">
        <f>IF(FORM_GEN[[#This Row],[LAST NAME]]="","",FORM_GEN[[#This Row],[LAST NAME]])</f>
        <v/>
      </c>
      <c r="F38" s="14" t="str">
        <f>IF(FORM_GEN[[#This Row],[FIRST NAME]]="","",FORM_GEN[[#This Row],[FIRST NAME]])</f>
        <v/>
      </c>
      <c r="G38" s="15" t="str">
        <f>IF(FORM_GEN[[#This Row],[Arrival date]]="","",FORM_GEN[[#This Row],[Arrival date]])</f>
        <v/>
      </c>
      <c r="H38" s="11"/>
      <c r="I38" s="12"/>
      <c r="J38" s="34"/>
      <c r="K38" s="12"/>
      <c r="L38" s="12"/>
      <c r="M38" s="11"/>
      <c r="N38" s="15" t="str">
        <f>IF(FORM_GEN[[#This Row],[Departure date]]="","",FORM_GEN[[#This Row],[Departure date]])</f>
        <v/>
      </c>
      <c r="O38" s="11"/>
      <c r="P38" s="12"/>
      <c r="Q38" s="34"/>
      <c r="R38" s="11"/>
      <c r="S38" s="11"/>
      <c r="T38" s="11"/>
    </row>
    <row r="39" spans="2:20">
      <c r="B3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39" s="2">
        <v>27</v>
      </c>
      <c r="D39" s="14" t="str">
        <f>IF(FORM_GEN[[#This Row],[Title]]="","",FORM_GEN[[#This Row],[Title]])</f>
        <v/>
      </c>
      <c r="E39" s="14" t="str">
        <f>IF(FORM_GEN[[#This Row],[LAST NAME]]="","",FORM_GEN[[#This Row],[LAST NAME]])</f>
        <v/>
      </c>
      <c r="F39" s="14" t="str">
        <f>IF(FORM_GEN[[#This Row],[FIRST NAME]]="","",FORM_GEN[[#This Row],[FIRST NAME]])</f>
        <v/>
      </c>
      <c r="G39" s="15" t="str">
        <f>IF(FORM_GEN[[#This Row],[Arrival date]]="","",FORM_GEN[[#This Row],[Arrival date]])</f>
        <v/>
      </c>
      <c r="H39" s="11"/>
      <c r="I39" s="12"/>
      <c r="J39" s="34"/>
      <c r="K39" s="12"/>
      <c r="L39" s="12"/>
      <c r="M39" s="11"/>
      <c r="N39" s="15" t="str">
        <f>IF(FORM_GEN[[#This Row],[Departure date]]="","",FORM_GEN[[#This Row],[Departure date]])</f>
        <v/>
      </c>
      <c r="O39" s="11"/>
      <c r="P39" s="12"/>
      <c r="Q39" s="34"/>
      <c r="R39" s="11"/>
      <c r="S39" s="11"/>
      <c r="T39" s="11"/>
    </row>
    <row r="40" spans="2:20">
      <c r="B4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0" s="2">
        <v>28</v>
      </c>
      <c r="D40" s="14" t="str">
        <f>IF(FORM_GEN[[#This Row],[Title]]="","",FORM_GEN[[#This Row],[Title]])</f>
        <v/>
      </c>
      <c r="E40" s="14" t="str">
        <f>IF(FORM_GEN[[#This Row],[LAST NAME]]="","",FORM_GEN[[#This Row],[LAST NAME]])</f>
        <v/>
      </c>
      <c r="F40" s="14" t="str">
        <f>IF(FORM_GEN[[#This Row],[FIRST NAME]]="","",FORM_GEN[[#This Row],[FIRST NAME]])</f>
        <v/>
      </c>
      <c r="G40" s="15" t="str">
        <f>IF(FORM_GEN[[#This Row],[Arrival date]]="","",FORM_GEN[[#This Row],[Arrival date]])</f>
        <v/>
      </c>
      <c r="H40" s="11"/>
      <c r="I40" s="12"/>
      <c r="J40" s="34"/>
      <c r="K40" s="12"/>
      <c r="L40" s="12"/>
      <c r="M40" s="11"/>
      <c r="N40" s="15" t="str">
        <f>IF(FORM_GEN[[#This Row],[Departure date]]="","",FORM_GEN[[#This Row],[Departure date]])</f>
        <v/>
      </c>
      <c r="O40" s="11"/>
      <c r="P40" s="12"/>
      <c r="Q40" s="34"/>
      <c r="R40" s="11"/>
      <c r="S40" s="11"/>
      <c r="T40" s="11"/>
    </row>
    <row r="41" spans="2:20">
      <c r="B4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1" s="2">
        <v>29</v>
      </c>
      <c r="D41" s="14" t="str">
        <f>IF(FORM_GEN[[#This Row],[Title]]="","",FORM_GEN[[#This Row],[Title]])</f>
        <v/>
      </c>
      <c r="E41" s="14" t="str">
        <f>IF(FORM_GEN[[#This Row],[LAST NAME]]="","",FORM_GEN[[#This Row],[LAST NAME]])</f>
        <v/>
      </c>
      <c r="F41" s="14" t="str">
        <f>IF(FORM_GEN[[#This Row],[FIRST NAME]]="","",FORM_GEN[[#This Row],[FIRST NAME]])</f>
        <v/>
      </c>
      <c r="G41" s="15" t="str">
        <f>IF(FORM_GEN[[#This Row],[Arrival date]]="","",FORM_GEN[[#This Row],[Arrival date]])</f>
        <v/>
      </c>
      <c r="H41" s="11"/>
      <c r="I41" s="12"/>
      <c r="J41" s="34"/>
      <c r="K41" s="12"/>
      <c r="L41" s="12"/>
      <c r="M41" s="11"/>
      <c r="N41" s="15" t="str">
        <f>IF(FORM_GEN[[#This Row],[Departure date]]="","",FORM_GEN[[#This Row],[Departure date]])</f>
        <v/>
      </c>
      <c r="O41" s="11"/>
      <c r="P41" s="12"/>
      <c r="Q41" s="34"/>
      <c r="R41" s="11"/>
      <c r="S41" s="11"/>
      <c r="T41" s="11"/>
    </row>
    <row r="42" spans="2:20">
      <c r="B4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2" s="2">
        <v>30</v>
      </c>
      <c r="D42" s="14" t="str">
        <f>IF(FORM_GEN[[#This Row],[Title]]="","",FORM_GEN[[#This Row],[Title]])</f>
        <v/>
      </c>
      <c r="E42" s="14" t="str">
        <f>IF(FORM_GEN[[#This Row],[LAST NAME]]="","",FORM_GEN[[#This Row],[LAST NAME]])</f>
        <v/>
      </c>
      <c r="F42" s="14" t="str">
        <f>IF(FORM_GEN[[#This Row],[FIRST NAME]]="","",FORM_GEN[[#This Row],[FIRST NAME]])</f>
        <v/>
      </c>
      <c r="G42" s="15" t="str">
        <f>IF(FORM_GEN[[#This Row],[Arrival date]]="","",FORM_GEN[[#This Row],[Arrival date]])</f>
        <v/>
      </c>
      <c r="H42" s="11"/>
      <c r="I42" s="12"/>
      <c r="J42" s="34"/>
      <c r="K42" s="12"/>
      <c r="L42" s="12"/>
      <c r="M42" s="11"/>
      <c r="N42" s="15" t="str">
        <f>IF(FORM_GEN[[#This Row],[Departure date]]="","",FORM_GEN[[#This Row],[Departure date]])</f>
        <v/>
      </c>
      <c r="O42" s="11"/>
      <c r="P42" s="12"/>
      <c r="Q42" s="34"/>
      <c r="R42" s="11"/>
      <c r="S42" s="11"/>
      <c r="T42" s="11"/>
    </row>
    <row r="43" spans="2:20">
      <c r="B4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3" s="2">
        <v>31</v>
      </c>
      <c r="D43" s="14" t="str">
        <f>IF(FORM_GEN[[#This Row],[Title]]="","",FORM_GEN[[#This Row],[Title]])</f>
        <v/>
      </c>
      <c r="E43" s="14" t="str">
        <f>IF(FORM_GEN[[#This Row],[LAST NAME]]="","",FORM_GEN[[#This Row],[LAST NAME]])</f>
        <v/>
      </c>
      <c r="F43" s="14" t="str">
        <f>IF(FORM_GEN[[#This Row],[FIRST NAME]]="","",FORM_GEN[[#This Row],[FIRST NAME]])</f>
        <v/>
      </c>
      <c r="G43" s="15" t="str">
        <f>IF(FORM_GEN[[#This Row],[Arrival date]]="","",FORM_GEN[[#This Row],[Arrival date]])</f>
        <v/>
      </c>
      <c r="H43" s="11"/>
      <c r="I43" s="12"/>
      <c r="J43" s="34"/>
      <c r="K43" s="12"/>
      <c r="L43" s="12"/>
      <c r="M43" s="11"/>
      <c r="N43" s="15" t="str">
        <f>IF(FORM_GEN[[#This Row],[Departure date]]="","",FORM_GEN[[#This Row],[Departure date]])</f>
        <v/>
      </c>
      <c r="O43" s="11"/>
      <c r="P43" s="12"/>
      <c r="Q43" s="34"/>
      <c r="R43" s="11"/>
      <c r="S43" s="11"/>
      <c r="T43" s="11"/>
    </row>
    <row r="44" spans="2:20">
      <c r="B4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4" s="2">
        <v>32</v>
      </c>
      <c r="D44" s="14" t="str">
        <f>IF(FORM_GEN[[#This Row],[Title]]="","",FORM_GEN[[#This Row],[Title]])</f>
        <v/>
      </c>
      <c r="E44" s="14" t="str">
        <f>IF(FORM_GEN[[#This Row],[LAST NAME]]="","",FORM_GEN[[#This Row],[LAST NAME]])</f>
        <v/>
      </c>
      <c r="F44" s="14" t="str">
        <f>IF(FORM_GEN[[#This Row],[FIRST NAME]]="","",FORM_GEN[[#This Row],[FIRST NAME]])</f>
        <v/>
      </c>
      <c r="G44" s="15" t="str">
        <f>IF(FORM_GEN[[#This Row],[Arrival date]]="","",FORM_GEN[[#This Row],[Arrival date]])</f>
        <v/>
      </c>
      <c r="H44" s="11"/>
      <c r="I44" s="12"/>
      <c r="J44" s="34"/>
      <c r="K44" s="12"/>
      <c r="L44" s="12"/>
      <c r="M44" s="11"/>
      <c r="N44" s="15" t="str">
        <f>IF(FORM_GEN[[#This Row],[Departure date]]="","",FORM_GEN[[#This Row],[Departure date]])</f>
        <v/>
      </c>
      <c r="O44" s="11"/>
      <c r="P44" s="12"/>
      <c r="Q44" s="34"/>
      <c r="R44" s="11"/>
      <c r="S44" s="11"/>
      <c r="T44" s="11"/>
    </row>
    <row r="45" spans="2:20">
      <c r="B4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5" s="2">
        <v>33</v>
      </c>
      <c r="D45" s="14" t="str">
        <f>IF(FORM_GEN[[#This Row],[Title]]="","",FORM_GEN[[#This Row],[Title]])</f>
        <v/>
      </c>
      <c r="E45" s="14" t="str">
        <f>IF(FORM_GEN[[#This Row],[LAST NAME]]="","",FORM_GEN[[#This Row],[LAST NAME]])</f>
        <v/>
      </c>
      <c r="F45" s="14" t="str">
        <f>IF(FORM_GEN[[#This Row],[FIRST NAME]]="","",FORM_GEN[[#This Row],[FIRST NAME]])</f>
        <v/>
      </c>
      <c r="G45" s="15" t="str">
        <f>IF(FORM_GEN[[#This Row],[Arrival date]]="","",FORM_GEN[[#This Row],[Arrival date]])</f>
        <v/>
      </c>
      <c r="H45" s="11"/>
      <c r="I45" s="12"/>
      <c r="J45" s="34"/>
      <c r="K45" s="12"/>
      <c r="L45" s="12"/>
      <c r="M45" s="11"/>
      <c r="N45" s="15" t="str">
        <f>IF(FORM_GEN[[#This Row],[Departure date]]="","",FORM_GEN[[#This Row],[Departure date]])</f>
        <v/>
      </c>
      <c r="O45" s="11"/>
      <c r="P45" s="12"/>
      <c r="Q45" s="34"/>
      <c r="R45" s="11"/>
      <c r="S45" s="11"/>
      <c r="T45" s="11"/>
    </row>
    <row r="46" spans="2:20">
      <c r="B4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6" s="2">
        <v>34</v>
      </c>
      <c r="D46" s="14" t="str">
        <f>IF(FORM_GEN[[#This Row],[Title]]="","",FORM_GEN[[#This Row],[Title]])</f>
        <v/>
      </c>
      <c r="E46" s="14" t="str">
        <f>IF(FORM_GEN[[#This Row],[LAST NAME]]="","",FORM_GEN[[#This Row],[LAST NAME]])</f>
        <v/>
      </c>
      <c r="F46" s="14" t="str">
        <f>IF(FORM_GEN[[#This Row],[FIRST NAME]]="","",FORM_GEN[[#This Row],[FIRST NAME]])</f>
        <v/>
      </c>
      <c r="G46" s="15" t="str">
        <f>IF(FORM_GEN[[#This Row],[Arrival date]]="","",FORM_GEN[[#This Row],[Arrival date]])</f>
        <v/>
      </c>
      <c r="H46" s="11"/>
      <c r="I46" s="12"/>
      <c r="J46" s="34"/>
      <c r="K46" s="12"/>
      <c r="L46" s="12"/>
      <c r="M46" s="11"/>
      <c r="N46" s="15" t="str">
        <f>IF(FORM_GEN[[#This Row],[Departure date]]="","",FORM_GEN[[#This Row],[Departure date]])</f>
        <v/>
      </c>
      <c r="O46" s="11"/>
      <c r="P46" s="12"/>
      <c r="Q46" s="34"/>
      <c r="R46" s="11"/>
      <c r="S46" s="11"/>
      <c r="T46" s="11"/>
    </row>
    <row r="47" spans="2:20">
      <c r="B4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7" s="2">
        <v>35</v>
      </c>
      <c r="D47" s="14" t="str">
        <f>IF(FORM_GEN[[#This Row],[Title]]="","",FORM_GEN[[#This Row],[Title]])</f>
        <v/>
      </c>
      <c r="E47" s="14" t="str">
        <f>IF(FORM_GEN[[#This Row],[LAST NAME]]="","",FORM_GEN[[#This Row],[LAST NAME]])</f>
        <v/>
      </c>
      <c r="F47" s="14" t="str">
        <f>IF(FORM_GEN[[#This Row],[FIRST NAME]]="","",FORM_GEN[[#This Row],[FIRST NAME]])</f>
        <v/>
      </c>
      <c r="G47" s="15" t="str">
        <f>IF(FORM_GEN[[#This Row],[Arrival date]]="","",FORM_GEN[[#This Row],[Arrival date]])</f>
        <v/>
      </c>
      <c r="H47" s="11"/>
      <c r="I47" s="12"/>
      <c r="J47" s="34"/>
      <c r="K47" s="12"/>
      <c r="L47" s="12"/>
      <c r="M47" s="11"/>
      <c r="N47" s="15" t="str">
        <f>IF(FORM_GEN[[#This Row],[Departure date]]="","",FORM_GEN[[#This Row],[Departure date]])</f>
        <v/>
      </c>
      <c r="O47" s="11"/>
      <c r="P47" s="12"/>
      <c r="Q47" s="34"/>
      <c r="R47" s="11"/>
      <c r="S47" s="11"/>
      <c r="T47" s="11"/>
    </row>
    <row r="48" spans="2:20">
      <c r="B4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8" s="2">
        <v>36</v>
      </c>
      <c r="D48" s="14" t="str">
        <f>IF(FORM_GEN[[#This Row],[Title]]="","",FORM_GEN[[#This Row],[Title]])</f>
        <v/>
      </c>
      <c r="E48" s="14" t="str">
        <f>IF(FORM_GEN[[#This Row],[LAST NAME]]="","",FORM_GEN[[#This Row],[LAST NAME]])</f>
        <v/>
      </c>
      <c r="F48" s="14" t="str">
        <f>IF(FORM_GEN[[#This Row],[FIRST NAME]]="","",FORM_GEN[[#This Row],[FIRST NAME]])</f>
        <v/>
      </c>
      <c r="G48" s="15" t="str">
        <f>IF(FORM_GEN[[#This Row],[Arrival date]]="","",FORM_GEN[[#This Row],[Arrival date]])</f>
        <v/>
      </c>
      <c r="H48" s="11"/>
      <c r="I48" s="12"/>
      <c r="J48" s="34"/>
      <c r="K48" s="12"/>
      <c r="L48" s="12"/>
      <c r="M48" s="11"/>
      <c r="N48" s="15" t="str">
        <f>IF(FORM_GEN[[#This Row],[Departure date]]="","",FORM_GEN[[#This Row],[Departure date]])</f>
        <v/>
      </c>
      <c r="O48" s="11"/>
      <c r="P48" s="12"/>
      <c r="Q48" s="34"/>
      <c r="R48" s="11"/>
      <c r="S48" s="11"/>
      <c r="T48" s="11"/>
    </row>
    <row r="49" spans="2:20">
      <c r="B4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49" s="2">
        <v>37</v>
      </c>
      <c r="D49" s="14" t="str">
        <f>IF(FORM_GEN[[#This Row],[Title]]="","",FORM_GEN[[#This Row],[Title]])</f>
        <v/>
      </c>
      <c r="E49" s="14" t="str">
        <f>IF(FORM_GEN[[#This Row],[LAST NAME]]="","",FORM_GEN[[#This Row],[LAST NAME]])</f>
        <v/>
      </c>
      <c r="F49" s="14" t="str">
        <f>IF(FORM_GEN[[#This Row],[FIRST NAME]]="","",FORM_GEN[[#This Row],[FIRST NAME]])</f>
        <v/>
      </c>
      <c r="G49" s="15" t="str">
        <f>IF(FORM_GEN[[#This Row],[Arrival date]]="","",FORM_GEN[[#This Row],[Arrival date]])</f>
        <v/>
      </c>
      <c r="H49" s="11"/>
      <c r="I49" s="12"/>
      <c r="J49" s="34"/>
      <c r="K49" s="12"/>
      <c r="L49" s="12"/>
      <c r="M49" s="11"/>
      <c r="N49" s="15" t="str">
        <f>IF(FORM_GEN[[#This Row],[Departure date]]="","",FORM_GEN[[#This Row],[Departure date]])</f>
        <v/>
      </c>
      <c r="O49" s="11"/>
      <c r="P49" s="12"/>
      <c r="Q49" s="34"/>
      <c r="R49" s="11"/>
      <c r="S49" s="11"/>
      <c r="T49" s="11"/>
    </row>
    <row r="50" spans="2:20">
      <c r="B5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0" s="2">
        <v>38</v>
      </c>
      <c r="D50" s="14" t="str">
        <f>IF(FORM_GEN[[#This Row],[Title]]="","",FORM_GEN[[#This Row],[Title]])</f>
        <v/>
      </c>
      <c r="E50" s="14" t="str">
        <f>IF(FORM_GEN[[#This Row],[LAST NAME]]="","",FORM_GEN[[#This Row],[LAST NAME]])</f>
        <v/>
      </c>
      <c r="F50" s="14" t="str">
        <f>IF(FORM_GEN[[#This Row],[FIRST NAME]]="","",FORM_GEN[[#This Row],[FIRST NAME]])</f>
        <v/>
      </c>
      <c r="G50" s="15" t="str">
        <f>IF(FORM_GEN[[#This Row],[Arrival date]]="","",FORM_GEN[[#This Row],[Arrival date]])</f>
        <v/>
      </c>
      <c r="H50" s="11"/>
      <c r="I50" s="12"/>
      <c r="J50" s="34"/>
      <c r="K50" s="12"/>
      <c r="L50" s="12"/>
      <c r="M50" s="11"/>
      <c r="N50" s="15" t="str">
        <f>IF(FORM_GEN[[#This Row],[Departure date]]="","",FORM_GEN[[#This Row],[Departure date]])</f>
        <v/>
      </c>
      <c r="O50" s="11"/>
      <c r="P50" s="12"/>
      <c r="Q50" s="34"/>
      <c r="R50" s="11"/>
      <c r="S50" s="11"/>
      <c r="T50" s="11"/>
    </row>
    <row r="51" spans="2:20">
      <c r="B5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1" s="2">
        <v>39</v>
      </c>
      <c r="D51" s="14" t="str">
        <f>IF(FORM_GEN[[#This Row],[Title]]="","",FORM_GEN[[#This Row],[Title]])</f>
        <v/>
      </c>
      <c r="E51" s="14" t="str">
        <f>IF(FORM_GEN[[#This Row],[LAST NAME]]="","",FORM_GEN[[#This Row],[LAST NAME]])</f>
        <v/>
      </c>
      <c r="F51" s="14" t="str">
        <f>IF(FORM_GEN[[#This Row],[FIRST NAME]]="","",FORM_GEN[[#This Row],[FIRST NAME]])</f>
        <v/>
      </c>
      <c r="G51" s="15" t="str">
        <f>IF(FORM_GEN[[#This Row],[Arrival date]]="","",FORM_GEN[[#This Row],[Arrival date]])</f>
        <v/>
      </c>
      <c r="H51" s="11"/>
      <c r="I51" s="12"/>
      <c r="J51" s="34"/>
      <c r="K51" s="12"/>
      <c r="L51" s="12"/>
      <c r="M51" s="11"/>
      <c r="N51" s="15" t="str">
        <f>IF(FORM_GEN[[#This Row],[Departure date]]="","",FORM_GEN[[#This Row],[Departure date]])</f>
        <v/>
      </c>
      <c r="O51" s="11"/>
      <c r="P51" s="12"/>
      <c r="Q51" s="34"/>
      <c r="R51" s="11"/>
      <c r="S51" s="11"/>
      <c r="T51" s="11"/>
    </row>
    <row r="52" spans="2:20">
      <c r="B5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2" s="2">
        <v>40</v>
      </c>
      <c r="D52" s="14" t="str">
        <f>IF(FORM_GEN[[#This Row],[Title]]="","",FORM_GEN[[#This Row],[Title]])</f>
        <v/>
      </c>
      <c r="E52" s="14" t="str">
        <f>IF(FORM_GEN[[#This Row],[LAST NAME]]="","",FORM_GEN[[#This Row],[LAST NAME]])</f>
        <v/>
      </c>
      <c r="F52" s="14" t="str">
        <f>IF(FORM_GEN[[#This Row],[FIRST NAME]]="","",FORM_GEN[[#This Row],[FIRST NAME]])</f>
        <v/>
      </c>
      <c r="G52" s="15" t="str">
        <f>IF(FORM_GEN[[#This Row],[Arrival date]]="","",FORM_GEN[[#This Row],[Arrival date]])</f>
        <v/>
      </c>
      <c r="H52" s="11"/>
      <c r="I52" s="12"/>
      <c r="J52" s="34"/>
      <c r="K52" s="12"/>
      <c r="L52" s="12"/>
      <c r="M52" s="11"/>
      <c r="N52" s="15" t="str">
        <f>IF(FORM_GEN[[#This Row],[Departure date]]="","",FORM_GEN[[#This Row],[Departure date]])</f>
        <v/>
      </c>
      <c r="O52" s="11"/>
      <c r="P52" s="12"/>
      <c r="Q52" s="34"/>
      <c r="R52" s="11"/>
      <c r="S52" s="11"/>
      <c r="T52" s="11"/>
    </row>
    <row r="53" spans="2:20">
      <c r="B53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3" s="2">
        <v>41</v>
      </c>
      <c r="D53" s="14" t="str">
        <f>IF(FORM_GEN[[#This Row],[Title]]="","",FORM_GEN[[#This Row],[Title]])</f>
        <v/>
      </c>
      <c r="E53" s="14" t="str">
        <f>IF(FORM_GEN[[#This Row],[LAST NAME]]="","",FORM_GEN[[#This Row],[LAST NAME]])</f>
        <v/>
      </c>
      <c r="F53" s="14" t="str">
        <f>IF(FORM_GEN[[#This Row],[FIRST NAME]]="","",FORM_GEN[[#This Row],[FIRST NAME]])</f>
        <v/>
      </c>
      <c r="G53" s="15" t="str">
        <f>IF(FORM_GEN[[#This Row],[Arrival date]]="","",FORM_GEN[[#This Row],[Arrival date]])</f>
        <v/>
      </c>
      <c r="H53" s="11"/>
      <c r="I53" s="12"/>
      <c r="J53" s="34"/>
      <c r="K53" s="12"/>
      <c r="L53" s="12"/>
      <c r="M53" s="11"/>
      <c r="N53" s="15" t="str">
        <f>IF(FORM_GEN[[#This Row],[Departure date]]="","",FORM_GEN[[#This Row],[Departure date]])</f>
        <v/>
      </c>
      <c r="O53" s="11"/>
      <c r="P53" s="12"/>
      <c r="Q53" s="34"/>
      <c r="R53" s="11"/>
      <c r="S53" s="11"/>
      <c r="T53" s="11"/>
    </row>
    <row r="54" spans="2:20">
      <c r="B54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4" s="2">
        <v>42</v>
      </c>
      <c r="D54" s="14" t="str">
        <f>IF(FORM_GEN[[#This Row],[Title]]="","",FORM_GEN[[#This Row],[Title]])</f>
        <v/>
      </c>
      <c r="E54" s="14" t="str">
        <f>IF(FORM_GEN[[#This Row],[LAST NAME]]="","",FORM_GEN[[#This Row],[LAST NAME]])</f>
        <v/>
      </c>
      <c r="F54" s="14" t="str">
        <f>IF(FORM_GEN[[#This Row],[FIRST NAME]]="","",FORM_GEN[[#This Row],[FIRST NAME]])</f>
        <v/>
      </c>
      <c r="G54" s="15" t="str">
        <f>IF(FORM_GEN[[#This Row],[Arrival date]]="","",FORM_GEN[[#This Row],[Arrival date]])</f>
        <v/>
      </c>
      <c r="H54" s="11"/>
      <c r="I54" s="12"/>
      <c r="J54" s="34"/>
      <c r="K54" s="12"/>
      <c r="L54" s="12"/>
      <c r="M54" s="11"/>
      <c r="N54" s="15" t="str">
        <f>IF(FORM_GEN[[#This Row],[Departure date]]="","",FORM_GEN[[#This Row],[Departure date]])</f>
        <v/>
      </c>
      <c r="O54" s="11"/>
      <c r="P54" s="12"/>
      <c r="Q54" s="34"/>
      <c r="R54" s="11"/>
      <c r="S54" s="11"/>
      <c r="T54" s="11"/>
    </row>
    <row r="55" spans="2:20">
      <c r="B55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5" s="2">
        <v>43</v>
      </c>
      <c r="D55" s="14" t="str">
        <f>IF(FORM_GEN[[#This Row],[Title]]="","",FORM_GEN[[#This Row],[Title]])</f>
        <v/>
      </c>
      <c r="E55" s="14" t="str">
        <f>IF(FORM_GEN[[#This Row],[LAST NAME]]="","",FORM_GEN[[#This Row],[LAST NAME]])</f>
        <v/>
      </c>
      <c r="F55" s="14" t="str">
        <f>IF(FORM_GEN[[#This Row],[FIRST NAME]]="","",FORM_GEN[[#This Row],[FIRST NAME]])</f>
        <v/>
      </c>
      <c r="G55" s="15" t="str">
        <f>IF(FORM_GEN[[#This Row],[Arrival date]]="","",FORM_GEN[[#This Row],[Arrival date]])</f>
        <v/>
      </c>
      <c r="H55" s="11"/>
      <c r="I55" s="12"/>
      <c r="J55" s="34"/>
      <c r="K55" s="12"/>
      <c r="L55" s="12"/>
      <c r="M55" s="11"/>
      <c r="N55" s="15" t="str">
        <f>IF(FORM_GEN[[#This Row],[Departure date]]="","",FORM_GEN[[#This Row],[Departure date]])</f>
        <v/>
      </c>
      <c r="O55" s="11"/>
      <c r="P55" s="12"/>
      <c r="Q55" s="34"/>
      <c r="R55" s="11"/>
      <c r="S55" s="11"/>
      <c r="T55" s="11"/>
    </row>
    <row r="56" spans="2:20">
      <c r="B56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6" s="2">
        <v>44</v>
      </c>
      <c r="D56" s="14" t="str">
        <f>IF(FORM_GEN[[#This Row],[Title]]="","",FORM_GEN[[#This Row],[Title]])</f>
        <v/>
      </c>
      <c r="E56" s="14" t="str">
        <f>IF(FORM_GEN[[#This Row],[LAST NAME]]="","",FORM_GEN[[#This Row],[LAST NAME]])</f>
        <v/>
      </c>
      <c r="F56" s="14" t="str">
        <f>IF(FORM_GEN[[#This Row],[FIRST NAME]]="","",FORM_GEN[[#This Row],[FIRST NAME]])</f>
        <v/>
      </c>
      <c r="G56" s="15" t="str">
        <f>IF(FORM_GEN[[#This Row],[Arrival date]]="","",FORM_GEN[[#This Row],[Arrival date]])</f>
        <v/>
      </c>
      <c r="H56" s="11"/>
      <c r="I56" s="12"/>
      <c r="J56" s="34"/>
      <c r="K56" s="12"/>
      <c r="L56" s="12"/>
      <c r="M56" s="11"/>
      <c r="N56" s="15" t="str">
        <f>IF(FORM_GEN[[#This Row],[Departure date]]="","",FORM_GEN[[#This Row],[Departure date]])</f>
        <v/>
      </c>
      <c r="O56" s="11"/>
      <c r="P56" s="12"/>
      <c r="Q56" s="34"/>
      <c r="R56" s="11"/>
      <c r="S56" s="11"/>
      <c r="T56" s="11"/>
    </row>
    <row r="57" spans="2:20">
      <c r="B57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7" s="2">
        <v>45</v>
      </c>
      <c r="D57" s="14" t="str">
        <f>IF(FORM_GEN[[#This Row],[Title]]="","",FORM_GEN[[#This Row],[Title]])</f>
        <v/>
      </c>
      <c r="E57" s="14" t="str">
        <f>IF(FORM_GEN[[#This Row],[LAST NAME]]="","",FORM_GEN[[#This Row],[LAST NAME]])</f>
        <v/>
      </c>
      <c r="F57" s="14" t="str">
        <f>IF(FORM_GEN[[#This Row],[FIRST NAME]]="","",FORM_GEN[[#This Row],[FIRST NAME]])</f>
        <v/>
      </c>
      <c r="G57" s="15" t="str">
        <f>IF(FORM_GEN[[#This Row],[Arrival date]]="","",FORM_GEN[[#This Row],[Arrival date]])</f>
        <v/>
      </c>
      <c r="H57" s="11"/>
      <c r="I57" s="12"/>
      <c r="J57" s="34"/>
      <c r="K57" s="12"/>
      <c r="L57" s="12"/>
      <c r="M57" s="11"/>
      <c r="N57" s="15" t="str">
        <f>IF(FORM_GEN[[#This Row],[Departure date]]="","",FORM_GEN[[#This Row],[Departure date]])</f>
        <v/>
      </c>
      <c r="O57" s="11"/>
      <c r="P57" s="12"/>
      <c r="Q57" s="34"/>
      <c r="R57" s="11"/>
      <c r="S57" s="11"/>
      <c r="T57" s="11"/>
    </row>
    <row r="58" spans="2:20">
      <c r="B58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8" s="2">
        <v>46</v>
      </c>
      <c r="D58" s="14" t="str">
        <f>IF(FORM_GEN[[#This Row],[Title]]="","",FORM_GEN[[#This Row],[Title]])</f>
        <v/>
      </c>
      <c r="E58" s="14" t="str">
        <f>IF(FORM_GEN[[#This Row],[LAST NAME]]="","",FORM_GEN[[#This Row],[LAST NAME]])</f>
        <v/>
      </c>
      <c r="F58" s="14" t="str">
        <f>IF(FORM_GEN[[#This Row],[FIRST NAME]]="","",FORM_GEN[[#This Row],[FIRST NAME]])</f>
        <v/>
      </c>
      <c r="G58" s="15" t="str">
        <f>IF(FORM_GEN[[#This Row],[Arrival date]]="","",FORM_GEN[[#This Row],[Arrival date]])</f>
        <v/>
      </c>
      <c r="H58" s="11"/>
      <c r="I58" s="12"/>
      <c r="J58" s="34"/>
      <c r="K58" s="12"/>
      <c r="L58" s="12"/>
      <c r="M58" s="11"/>
      <c r="N58" s="15" t="str">
        <f>IF(FORM_GEN[[#This Row],[Departure date]]="","",FORM_GEN[[#This Row],[Departure date]])</f>
        <v/>
      </c>
      <c r="O58" s="11"/>
      <c r="P58" s="12"/>
      <c r="Q58" s="34"/>
      <c r="R58" s="11"/>
      <c r="S58" s="11"/>
      <c r="T58" s="11"/>
    </row>
    <row r="59" spans="2:20">
      <c r="B59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59" s="2">
        <v>47</v>
      </c>
      <c r="D59" s="14" t="str">
        <f>IF(FORM_GEN[[#This Row],[Title]]="","",FORM_GEN[[#This Row],[Title]])</f>
        <v/>
      </c>
      <c r="E59" s="14" t="str">
        <f>IF(FORM_GEN[[#This Row],[LAST NAME]]="","",FORM_GEN[[#This Row],[LAST NAME]])</f>
        <v/>
      </c>
      <c r="F59" s="14" t="str">
        <f>IF(FORM_GEN[[#This Row],[FIRST NAME]]="","",FORM_GEN[[#This Row],[FIRST NAME]])</f>
        <v/>
      </c>
      <c r="G59" s="15" t="str">
        <f>IF(FORM_GEN[[#This Row],[Arrival date]]="","",FORM_GEN[[#This Row],[Arrival date]])</f>
        <v/>
      </c>
      <c r="H59" s="11"/>
      <c r="I59" s="12"/>
      <c r="J59" s="34"/>
      <c r="K59" s="12"/>
      <c r="L59" s="12"/>
      <c r="M59" s="11"/>
      <c r="N59" s="15" t="str">
        <f>IF(FORM_GEN[[#This Row],[Departure date]]="","",FORM_GEN[[#This Row],[Departure date]])</f>
        <v/>
      </c>
      <c r="O59" s="11"/>
      <c r="P59" s="12"/>
      <c r="Q59" s="34"/>
      <c r="R59" s="11"/>
      <c r="S59" s="11"/>
      <c r="T59" s="11"/>
    </row>
    <row r="60" spans="2:20">
      <c r="B60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0" s="2">
        <v>48</v>
      </c>
      <c r="D60" s="14" t="str">
        <f>IF(FORM_GEN[[#This Row],[Title]]="","",FORM_GEN[[#This Row],[Title]])</f>
        <v/>
      </c>
      <c r="E60" s="14" t="str">
        <f>IF(FORM_GEN[[#This Row],[LAST NAME]]="","",FORM_GEN[[#This Row],[LAST NAME]])</f>
        <v/>
      </c>
      <c r="F60" s="14" t="str">
        <f>IF(FORM_GEN[[#This Row],[FIRST NAME]]="","",FORM_GEN[[#This Row],[FIRST NAME]])</f>
        <v/>
      </c>
      <c r="G60" s="15" t="str">
        <f>IF(FORM_GEN[[#This Row],[Arrival date]]="","",FORM_GEN[[#This Row],[Arrival date]])</f>
        <v/>
      </c>
      <c r="H60" s="11"/>
      <c r="I60" s="12"/>
      <c r="J60" s="34"/>
      <c r="K60" s="12"/>
      <c r="L60" s="12"/>
      <c r="M60" s="11"/>
      <c r="N60" s="15" t="str">
        <f>IF(FORM_GEN[[#This Row],[Departure date]]="","",FORM_GEN[[#This Row],[Departure date]])</f>
        <v/>
      </c>
      <c r="O60" s="11"/>
      <c r="P60" s="12"/>
      <c r="Q60" s="34"/>
      <c r="R60" s="11"/>
      <c r="S60" s="11"/>
      <c r="T60" s="11"/>
    </row>
    <row r="61" spans="2:20">
      <c r="B61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1" s="2">
        <v>49</v>
      </c>
      <c r="D61" s="14" t="str">
        <f>IF(FORM_GEN[[#This Row],[Title]]="","",FORM_GEN[[#This Row],[Title]])</f>
        <v/>
      </c>
      <c r="E61" s="14" t="str">
        <f>IF(FORM_GEN[[#This Row],[LAST NAME]]="","",FORM_GEN[[#This Row],[LAST NAME]])</f>
        <v/>
      </c>
      <c r="F61" s="14" t="str">
        <f>IF(FORM_GEN[[#This Row],[FIRST NAME]]="","",FORM_GEN[[#This Row],[FIRST NAME]])</f>
        <v/>
      </c>
      <c r="G61" s="15" t="str">
        <f>IF(FORM_GEN[[#This Row],[Arrival date]]="","",FORM_GEN[[#This Row],[Arrival date]])</f>
        <v/>
      </c>
      <c r="H61" s="11"/>
      <c r="I61" s="12"/>
      <c r="J61" s="34"/>
      <c r="K61" s="12"/>
      <c r="L61" s="12"/>
      <c r="M61" s="11"/>
      <c r="N61" s="15" t="str">
        <f>IF(FORM_GEN[[#This Row],[Departure date]]="","",FORM_GEN[[#This Row],[Departure date]])</f>
        <v/>
      </c>
      <c r="O61" s="11"/>
      <c r="P61" s="12"/>
      <c r="Q61" s="34"/>
      <c r="R61" s="11"/>
      <c r="S61" s="11"/>
      <c r="T61" s="11"/>
    </row>
    <row r="62" spans="2:20">
      <c r="B62" s="2" t="str">
        <f>IF(FORM_TRANS[[#This Row],[LAST NAME]]="","B",IF(OR(FORM_TRANS[[#This Row],[Type (A)]]="",FORM_TRANS[[#This Row],[Arrival Time]]="",FORM_TRANS[[#This Row],[From (A)]]="",FORM_TRANS[[#This Row],[To (A)]]="",FORM_TRANS[[#This Row],[Transport needed (A)
Transport Airport/Station to Hotel]]="",FORM_TRANS[[#This Row],[Type (D)]]="",FORM_TRANS[[#This Row],[Departure Time]]="",FORM_TRANS[[#This Row],[From (D)]]="",FORM_TRANS[[#This Row],[To (D)]]="",FORM_TRANS[[#This Row],[Transport needed (D)
Transport Airport/Station to Hotel]]=""),"O",IF(AND(OR(FORM_TRANS[[#This Row],[Type (A)]]="Flight",FORM_TRANS[[#This Row],[Type (A)]]="Train"),FORM_TRANS[[#This Row],[Flight/Train number (A)]]=""),"O",IF(AND(OR(FORM_TRANS[[#This Row],[Type (D)]]="Flight",FORM_TRANS[[#This Row],[Type (D)]]="Train"),FORM_TRANS[[#This Row],[Flight/Train number (D)]]=""),"O","G"))))</f>
        <v>B</v>
      </c>
      <c r="C62" s="2">
        <v>50</v>
      </c>
      <c r="D62" s="14" t="str">
        <f>IF(FORM_GEN[[#This Row],[Title]]="","",FORM_GEN[[#This Row],[Title]])</f>
        <v/>
      </c>
      <c r="E62" s="14" t="str">
        <f>IF(FORM_GEN[[#This Row],[LAST NAME]]="","",FORM_GEN[[#This Row],[LAST NAME]])</f>
        <v/>
      </c>
      <c r="F62" s="14" t="str">
        <f>IF(FORM_GEN[[#This Row],[FIRST NAME]]="","",FORM_GEN[[#This Row],[FIRST NAME]])</f>
        <v/>
      </c>
      <c r="G62" s="15" t="str">
        <f>IF(FORM_GEN[[#This Row],[Arrival date]]="","",FORM_GEN[[#This Row],[Arrival date]])</f>
        <v/>
      </c>
      <c r="H62" s="11"/>
      <c r="I62" s="12"/>
      <c r="J62" s="34"/>
      <c r="K62" s="12"/>
      <c r="L62" s="12"/>
      <c r="M62" s="11"/>
      <c r="N62" s="15" t="str">
        <f>IF(FORM_GEN[[#This Row],[Departure date]]="","",FORM_GEN[[#This Row],[Departure date]])</f>
        <v/>
      </c>
      <c r="O62" s="11"/>
      <c r="P62" s="12"/>
      <c r="Q62" s="34"/>
      <c r="R62" s="11"/>
      <c r="S62" s="11"/>
      <c r="T62" s="11"/>
    </row>
  </sheetData>
  <sheetProtection algorithmName="SHA-512" hashValue="pCuxNRP5NUcfobSJt+TFG1BIDlTRIEdEKR0kf1OBJri/runspGhZAR6QqqrcrwVObkQ/AH1nzf/PvRuZZKVnlA==" saltValue="slE7q2Lzll2tL0maAkj3iQ==" spinCount="100000" sheet="1" objects="1" scenarios="1"/>
  <mergeCells count="4">
    <mergeCell ref="B7:G10"/>
    <mergeCell ref="G11:M11"/>
    <mergeCell ref="N11:T11"/>
    <mergeCell ref="A1:T5"/>
  </mergeCells>
  <phoneticPr fontId="10" type="noConversion"/>
  <conditionalFormatting sqref="B13:B62">
    <cfRule type="containsText" dxfId="62" priority="7" operator="containsText" text="G">
      <formula>NOT(ISERROR(SEARCH("G",B13)))</formula>
    </cfRule>
    <cfRule type="containsText" dxfId="61" priority="8" operator="containsText" text="O">
      <formula>NOT(ISERROR(SEARCH("O",B13)))</formula>
    </cfRule>
    <cfRule type="containsText" dxfId="60" priority="9" operator="containsText" text="R">
      <formula>NOT(ISERROR(SEARCH("R",B13)))</formula>
    </cfRule>
    <cfRule type="containsText" dxfId="59" priority="10" operator="containsText" text="B">
      <formula>NOT(ISERROR(SEARCH("B",B13)))</formula>
    </cfRule>
  </conditionalFormatting>
  <conditionalFormatting sqref="I13:I62">
    <cfRule type="expression" dxfId="58" priority="5">
      <formula>IF(OR($H13="Individual transport",$H13="Bus"),1,0)=1</formula>
    </cfRule>
  </conditionalFormatting>
  <conditionalFormatting sqref="P13:P62">
    <cfRule type="expression" dxfId="57" priority="4">
      <formula>IF(OR($O13="Individual transport",$O13="Bus"),1,0)=1</formula>
    </cfRule>
  </conditionalFormatting>
  <conditionalFormatting sqref="M13:M62">
    <cfRule type="expression" dxfId="56" priority="3">
      <formula>$L13="Other (No shuttle)"</formula>
    </cfRule>
  </conditionalFormatting>
  <conditionalFormatting sqref="T13">
    <cfRule type="expression" dxfId="55" priority="1">
      <formula>$R13="Other (No shuttle)"</formula>
    </cfRule>
  </conditionalFormatting>
  <dataValidations count="1">
    <dataValidation type="list" allowBlank="1" showInputMessage="1" showErrorMessage="1" sqref="T13:T62 M13:M62" xr:uid="{AC180C3C-784F-E64B-9F9D-3085996080C9}">
      <formula1>"Yes,No"</formula1>
    </dataValidation>
  </dataValidations>
  <pageMargins left="0.25" right="0.25" top="0.75" bottom="0.75" header="0.3" footer="0.3"/>
  <pageSetup paperSize="9" scale="30" orientation="landscape" horizontalDpi="0" verticalDpi="0"/>
  <ignoredErrors>
    <ignoredError sqref="J13 J14:J62" calculatedColumn="1"/>
  </ignoredError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3EDD6A-03A2-DB40-BB19-CCE8D40D62BD}">
          <x14:formula1>
            <xm:f>SET!$AD$2:$AD$5</xm:f>
          </x14:formula1>
          <xm:sqref>O13:O62 H13:H62</xm:sqref>
        </x14:dataValidation>
        <x14:dataValidation type="list" allowBlank="1" showInputMessage="1" showErrorMessage="1" xr:uid="{04142884-1FD6-A649-936C-9A78023BA323}">
          <x14:formula1>
            <xm:f>SET!$AH$2:$AH$289</xm:f>
          </x14:formula1>
          <xm:sqref>Q13:Q62 J13:J62</xm:sqref>
        </x14:dataValidation>
        <x14:dataValidation type="list" allowBlank="1" showInputMessage="1" showErrorMessage="1" xr:uid="{B1691E76-DEB0-AF4F-86C1-B75009EDB97E}">
          <x14:formula1>
            <xm:f>SET!$AF$2:$AF$16</xm:f>
          </x14:formula1>
          <xm:sqref>R13:R62 L13:L62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D639-DD81-B843-8955-6A5D46170BFD}">
  <sheetPr codeName="Feuil7">
    <pageSetUpPr fitToPage="1"/>
  </sheetPr>
  <dimension ref="A1:AW69"/>
  <sheetViews>
    <sheetView showGridLines="0" zoomScale="50" zoomScaleNormal="67" workbookViewId="0">
      <selection activeCell="N6" sqref="N6"/>
    </sheetView>
  </sheetViews>
  <sheetFormatPr baseColWidth="10" defaultColWidth="10.796875" defaultRowHeight="15.6"/>
  <cols>
    <col min="1" max="1" width="3" style="24" customWidth="1"/>
    <col min="2" max="3" width="10.796875" style="24"/>
    <col min="4" max="4" width="73.5" style="24" customWidth="1"/>
    <col min="5" max="5" width="13.19921875" style="24" customWidth="1"/>
    <col min="6" max="6" width="12.296875" style="24" customWidth="1"/>
    <col min="7" max="7" width="41.5" style="24" customWidth="1"/>
    <col min="8" max="12" width="11.296875" style="24" customWidth="1"/>
    <col min="13" max="13" width="14" style="24" customWidth="1"/>
    <col min="14" max="14" width="27.5" style="24" customWidth="1"/>
    <col min="15" max="18" width="11.296875" style="24" customWidth="1"/>
    <col min="19" max="19" width="11.296875" style="24" hidden="1" customWidth="1"/>
    <col min="20" max="20" width="11.296875" style="24" customWidth="1"/>
    <col min="21" max="21" width="14.296875" style="24" customWidth="1"/>
    <col min="22" max="23" width="11.296875" style="24" customWidth="1"/>
    <col min="24" max="24" width="21" style="24" bestFit="1" customWidth="1"/>
    <col min="25" max="26" width="21" style="24" hidden="1" customWidth="1"/>
    <col min="27" max="27" width="10.796875" style="24"/>
    <col min="28" max="49" width="10.796875" style="24" hidden="1" customWidth="1"/>
    <col min="50" max="52" width="10.796875" style="24" customWidth="1"/>
    <col min="53" max="16384" width="10.796875" style="24"/>
  </cols>
  <sheetData>
    <row r="1" spans="1:49" ht="16.05" customHeight="1">
      <c r="A1" s="83" t="s">
        <v>633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46"/>
      <c r="Z1" s="46"/>
    </row>
    <row r="2" spans="1:49" ht="16.0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46"/>
      <c r="Z2" s="46"/>
    </row>
    <row r="3" spans="1:49" ht="46.9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46"/>
      <c r="Z3" s="46"/>
    </row>
    <row r="4" spans="1:49" ht="16.0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46"/>
      <c r="Z4" s="46"/>
    </row>
    <row r="5" spans="1:49" ht="17.399999999999999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46"/>
      <c r="Z5" s="46"/>
    </row>
    <row r="7" spans="1:49">
      <c r="B7" s="93" t="s">
        <v>472</v>
      </c>
      <c r="C7" s="93"/>
      <c r="D7" s="93"/>
      <c r="E7" s="93"/>
      <c r="F7" s="93"/>
      <c r="G7" s="93"/>
      <c r="H7" s="91" t="s">
        <v>517</v>
      </c>
      <c r="I7" s="91"/>
      <c r="J7" s="91"/>
      <c r="K7" s="91"/>
      <c r="L7" s="91"/>
      <c r="M7" s="91"/>
      <c r="N7" s="51"/>
      <c r="O7" s="51"/>
      <c r="P7" s="51"/>
    </row>
    <row r="8" spans="1:49">
      <c r="B8" s="93"/>
      <c r="C8" s="93"/>
      <c r="D8" s="93"/>
      <c r="E8" s="93"/>
      <c r="F8" s="93"/>
      <c r="G8" s="93"/>
      <c r="H8" s="92">
        <f>SUM(FORM_TRANS7[Total / person])</f>
        <v>0</v>
      </c>
      <c r="I8" s="92"/>
      <c r="J8" s="92"/>
      <c r="K8" s="92"/>
      <c r="L8" s="92"/>
      <c r="M8" s="92"/>
      <c r="N8" s="52"/>
      <c r="O8" s="52"/>
      <c r="P8" s="52"/>
    </row>
    <row r="9" spans="1:49">
      <c r="B9" s="93"/>
      <c r="C9" s="93"/>
      <c r="D9" s="93"/>
      <c r="E9" s="93"/>
      <c r="F9" s="93"/>
      <c r="G9" s="93"/>
    </row>
    <row r="10" spans="1:49" ht="16.2" thickBot="1">
      <c r="B10" s="93"/>
      <c r="C10" s="93"/>
      <c r="D10" s="93"/>
      <c r="E10" s="93"/>
      <c r="F10" s="93"/>
      <c r="G10" s="93"/>
    </row>
    <row r="11" spans="1:49">
      <c r="G11" s="94" t="s">
        <v>511</v>
      </c>
      <c r="H11" s="95"/>
      <c r="I11" s="95"/>
      <c r="J11" s="95"/>
      <c r="K11" s="95"/>
      <c r="L11" s="95"/>
      <c r="M11" s="95"/>
      <c r="N11" s="94" t="s">
        <v>512</v>
      </c>
      <c r="O11" s="95"/>
      <c r="P11" s="95"/>
      <c r="Q11" s="95"/>
      <c r="R11" s="95"/>
      <c r="S11" s="95"/>
      <c r="T11" s="95"/>
      <c r="U11" s="96"/>
      <c r="V11" s="94" t="s">
        <v>513</v>
      </c>
      <c r="W11" s="95"/>
      <c r="X11" s="96"/>
      <c r="Y11" s="47"/>
      <c r="Z11" s="47"/>
      <c r="AA11" s="31" t="s">
        <v>517</v>
      </c>
    </row>
    <row r="12" spans="1:49" ht="54" customHeight="1">
      <c r="B12" s="25" t="s">
        <v>417</v>
      </c>
      <c r="C12" s="25" t="s">
        <v>419</v>
      </c>
      <c r="D12" s="25" t="s">
        <v>418</v>
      </c>
      <c r="E12" s="25" t="s">
        <v>432</v>
      </c>
      <c r="F12" s="25" t="s">
        <v>433</v>
      </c>
      <c r="G12" s="25" t="s">
        <v>465</v>
      </c>
      <c r="H12" s="25" t="s">
        <v>501</v>
      </c>
      <c r="I12" s="25" t="s">
        <v>502</v>
      </c>
      <c r="J12" s="26" t="s">
        <v>503</v>
      </c>
      <c r="K12" s="25" t="s">
        <v>536</v>
      </c>
      <c r="L12" s="25" t="s">
        <v>585</v>
      </c>
      <c r="M12" s="25" t="s">
        <v>612</v>
      </c>
      <c r="N12" s="25" t="s">
        <v>508</v>
      </c>
      <c r="O12" s="25" t="s">
        <v>507</v>
      </c>
      <c r="P12" s="25" t="s">
        <v>509</v>
      </c>
      <c r="Q12" s="26" t="s">
        <v>510</v>
      </c>
      <c r="R12" s="26" t="s">
        <v>523</v>
      </c>
      <c r="S12" s="26" t="s">
        <v>586</v>
      </c>
      <c r="T12" s="26" t="s">
        <v>587</v>
      </c>
      <c r="U12" s="26" t="s">
        <v>614</v>
      </c>
      <c r="V12" s="26" t="s">
        <v>613</v>
      </c>
      <c r="W12" s="26" t="s">
        <v>504</v>
      </c>
      <c r="X12" s="26" t="s">
        <v>520</v>
      </c>
      <c r="Y12" s="26" t="s">
        <v>619</v>
      </c>
      <c r="Z12" s="26" t="s">
        <v>618</v>
      </c>
      <c r="AA12" s="26" t="s">
        <v>505</v>
      </c>
      <c r="AC12" s="36" t="s">
        <v>501</v>
      </c>
      <c r="AD12" s="36" t="s">
        <v>502</v>
      </c>
      <c r="AE12" s="35" t="s">
        <v>503</v>
      </c>
      <c r="AF12" s="36" t="s">
        <v>536</v>
      </c>
      <c r="AG12" s="36" t="s">
        <v>585</v>
      </c>
      <c r="AH12" s="36" t="s">
        <v>507</v>
      </c>
      <c r="AI12" s="36" t="s">
        <v>509</v>
      </c>
      <c r="AJ12" s="35" t="s">
        <v>510</v>
      </c>
      <c r="AK12" s="35" t="s">
        <v>536</v>
      </c>
      <c r="AL12" s="35" t="s">
        <v>585</v>
      </c>
      <c r="AN12" s="36" t="s">
        <v>620</v>
      </c>
      <c r="AO12" s="36" t="s">
        <v>626</v>
      </c>
      <c r="AP12" s="35" t="s">
        <v>627</v>
      </c>
      <c r="AQ12" s="36" t="s">
        <v>623</v>
      </c>
      <c r="AR12" s="36" t="s">
        <v>628</v>
      </c>
      <c r="AS12" s="36" t="s">
        <v>629</v>
      </c>
      <c r="AT12" s="36"/>
      <c r="AU12" s="35"/>
      <c r="AV12" s="35"/>
      <c r="AW12" s="35"/>
    </row>
    <row r="13" spans="1:49">
      <c r="B13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3" s="14">
        <v>1</v>
      </c>
      <c r="D13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3" s="15" t="str">
        <f>IF(FORM_TRANS7[[#This Row],[ID]]="","",FORM_GEN[[#This Row],[Arrival date]])</f>
        <v/>
      </c>
      <c r="F13" s="15" t="str">
        <f>IF(FORM_TRANS7[[#This Row],[ID]]="","",FORM_GEN[[#This Row],[Departure date]])</f>
        <v/>
      </c>
      <c r="G13" s="15" t="str">
        <f>IF(FORM_COMP[[#This Row],[Hotel]]="","",FORM_COMP[[#This Row],[Hotel]])</f>
        <v/>
      </c>
      <c r="H13" s="14" t="str">
        <f>IF(FORM_TRANS7[[#This Row],[ID]]="","",COUNTIF(FORM_COMP[[#This Row],[Room (04/05)]:[Room (08/05)]],"SINGLE"))</f>
        <v/>
      </c>
      <c r="I13" s="18" t="str">
        <f>IF(FORM_TRANS7[[#This Row],[ID]]="","",COUNTIF(FORM_COMP[[#This Row],[Room (04/05)]:[Room (08/05)]],"TWIN"))</f>
        <v/>
      </c>
      <c r="J13" s="18" t="str">
        <f>IF(FORM_TRANS7[[#This Row],[ID]]="","",COUNTIF(FORM_COMP[[#This Row],[Room (04/05)]:[Room (08/05)]],"ALONE IN TWIIN"))</f>
        <v/>
      </c>
      <c r="K13" s="18" t="str">
        <f>IF(FORM_TRANS7[[#This Row],[ID]]="","",COUNTIF(FORM_COMP[[#This Row],[Room (04/05)]:[Room (08/05)]],"TRIPLE"))</f>
        <v/>
      </c>
      <c r="L13" s="18" t="str">
        <f>IF(FORM_TRANS7[[#This Row],[ID]]="","",COUNTIF(FORM_COMP[[#This Row],[Room (04/05)]:[Room (08/05)]],"QUADRUPLE"))</f>
        <v/>
      </c>
      <c r="M13" s="53">
        <f t="shared" ref="M13:M44" si="0">IF(SUM(AN13:AQ13)=0,0,SUM(AN13:AQ13))</f>
        <v>0</v>
      </c>
      <c r="N13" s="14" t="str">
        <f>IF(FORM_CAMP[[#This Row],[Hotel]]="","",FORM_CAMP[[#This Row],[Hotel]])</f>
        <v/>
      </c>
      <c r="O13" s="18" t="str">
        <f>IF(FORM_TRANS7[[#This Row],[ID]]="","",COUNTIF(FORM_CAMP[[#This Row],[Room (09/05)]:[Room (11/05)]],"SINGLE"))</f>
        <v/>
      </c>
      <c r="P13" s="14" t="str">
        <f>IF(FORM_TRANS7[[#This Row],[ID]]="","",COUNTIF(FORM_CAMP[[#This Row],[Room (09/05)]:[Room (11/05)]],"TWIN"))</f>
        <v/>
      </c>
      <c r="Q13" s="18" t="str">
        <f>IF(FORM_TRANS7[[#This Row],[ID]]="","",COUNTIF(FORM_CAMP[[#This Row],[Room (09/05)]:[Room (11/05)]],"ALONE IN TWIIN"))</f>
        <v/>
      </c>
      <c r="R13" s="18" t="str">
        <f>IF(FORM_TRANS7[[#This Row],[ID]]="","",COUNTIF(FORM_CAMP[[#This Row],[Room (09/05)]:[Room (11/05)]],"TRIPLE"))</f>
        <v/>
      </c>
      <c r="S13" s="18" t="str">
        <f>IF(FORM_TRANS7[[#This Row],[ID]]="","",COUNTIF(FORM_CAMP[[#This Row],[Room (09/05)]:[Room (11/05)]],"TRIPLE"))</f>
        <v/>
      </c>
      <c r="T13" s="18" t="str">
        <f>IF(FORM_TRANS7[[#This Row],[ID]]="","",COUNTIF(FORM_CAMP[[#This Row],[Room (09/05)]:[Room (11/05)]],"QUADRUPLE"))</f>
        <v/>
      </c>
      <c r="U13" s="53">
        <f t="shared" ref="U13:U44" si="1">IF(SUM(AR13:AS13)=0,0,SUM(AR13:AS13))</f>
        <v>0</v>
      </c>
      <c r="V13" s="18" t="str">
        <f>IF(FORM_TRANS7[[#This Row],[ID]]="","",1)</f>
        <v/>
      </c>
      <c r="W13" s="14" t="str">
        <f>IF(FORM_TRANS7[[#This Row],[Hotel]]="","",FORM_GEN[[#This Row],[Exit Test]])</f>
        <v/>
      </c>
      <c r="X13" s="32" t="str">
        <f>IF(FORM_TRANS7[[#This Row],[ID]]="","",IF(ISNUMBER(SEARCH("Competitor",FORM_TRANS7[[#This Row],[ID]])),10,0))</f>
        <v/>
      </c>
      <c r="Y13" s="32" t="str">
        <f>IF(FORM_TRANS7[[#This Row],[ID]]="","",SUM(AC13:AG13)+FORM_TRANS7[[#This Row],[Meal]])</f>
        <v/>
      </c>
      <c r="Z13" s="32" t="str">
        <f>IF(FORM_TRANS7[[#This Row],[ID]]="","",SUM(AH13:AL13)+FORM_TRANS7[[#This Row],[Meal (TC)]])</f>
        <v/>
      </c>
      <c r="AA13" s="40" t="str">
        <f>IF(FORM_TRANS7[[#This Row],[ID]]="","",SUM(AC13:AL13)+VLOOKUP(FORM_TRANS7[[#This Row],[Exit test]],SET!Y$2:Z$5,2,FALSE)+FORM_TRANS7[[#This Row],[EJU Entree Fee]]+FORM_TRANS7[[#This Row],[PCR at arrival]]*100+FORM_TRANS7[[#This Row],[Meal]]+FORM_TRANS7[[#This Row],[Meal (TC)]])</f>
        <v/>
      </c>
      <c r="AC13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3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3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3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3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3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3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3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3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3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3" s="38">
        <f>COUNTIF(FORM_COMP[[#This Row],[Lunch (04/05)]:[Diner (06/05)]],"Box")*VLOOKUP("Box",SET!AQ$2:AR$7,2,FALSE)</f>
        <v>0</v>
      </c>
      <c r="AO13" s="39">
        <f>COUNTIF(FORM_COMP[[#This Row],[Lunch (04/05)]:[Diner (08/05)]],"*Lunch hotel*")*VLOOKUP("Lunch hotel",SET!AQ$2:AR$7,2,FALSE)</f>
        <v>0</v>
      </c>
      <c r="AP13" s="39">
        <f>COUNTIF(FORM_COMP[[#This Row],[Lunch (04/05)]:[Diner (08/05)]],"*Diner hotel*")*VLOOKUP("Diner hotel",SET!AQ$2:AR$7,2,FALSE)</f>
        <v>0</v>
      </c>
      <c r="AQ13" s="39">
        <f>COUNTIF(FORM_COMP[[#This Row],[Lunch (04/05)]:[Diner (08/05)]],"*Lunch competition*")*VLOOKUP("Lunch competition",SET!AQ$2:AR$7,2,FALSE)</f>
        <v>0</v>
      </c>
      <c r="AR13" s="39">
        <f>IF(FORM_TRANS7[[#This Row],[Hotel (TC)]]="",0,COUNTIF(FORM_CAMP[[#This Row],[Lunch (09/05)]:[Diner (11/05)]],"Lunch hotel")*VLOOKUP(FORM_TRANS7[[#This Row],[Hotel (TC)]],SET!AT$2:AU$5,2,FALSE))</f>
        <v>0</v>
      </c>
      <c r="AS13" s="39">
        <f>IF(FORM_TRANS7[[#This Row],[Hotel (TC)]]="",0,COUNTIF(FORM_CAMP[[#This Row],[Lunch (09/05)]:[Diner (11/05)]],"Diner hotel")*VLOOKUP(FORM_TRANS7[[#This Row],[Hotel (TC)]],SET!AT$2:AU$5,2,FALSE))</f>
        <v>0</v>
      </c>
      <c r="AT13" s="38"/>
      <c r="AU13" s="39"/>
      <c r="AV13" s="39"/>
      <c r="AW13" s="39"/>
    </row>
    <row r="14" spans="1:49">
      <c r="B14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4" s="14">
        <v>2</v>
      </c>
      <c r="D14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4" s="15" t="str">
        <f>IF(FORM_TRANS7[[#This Row],[ID]]="","",FORM_GEN[[#This Row],[Arrival date]])</f>
        <v/>
      </c>
      <c r="F14" s="15" t="str">
        <f>IF(FORM_TRANS7[[#This Row],[ID]]="","",FORM_GEN[[#This Row],[Departure date]])</f>
        <v/>
      </c>
      <c r="G14" s="15" t="str">
        <f>IF(FORM_COMP[[#This Row],[Hotel]]="","",FORM_COMP[[#This Row],[Hotel]])</f>
        <v/>
      </c>
      <c r="H14" s="14" t="str">
        <f>IF(FORM_TRANS7[[#This Row],[ID]]="","",COUNTIF(FORM_COMP[[#This Row],[Room (04/05)]:[Room (08/05)]],"SINGLE"))</f>
        <v/>
      </c>
      <c r="I14" s="18" t="str">
        <f>IF(FORM_TRANS7[[#This Row],[ID]]="","",COUNTIF(FORM_COMP[[#This Row],[Room (04/05)]:[Room (08/05)]],"TWIN"))</f>
        <v/>
      </c>
      <c r="J14" s="18" t="str">
        <f>IF(FORM_TRANS7[[#This Row],[ID]]="","",COUNTIF(FORM_COMP[[#This Row],[Room (04/05)]:[Room (08/05)]],"ALONE IN TWIIN"))</f>
        <v/>
      </c>
      <c r="K14" s="18" t="str">
        <f>IF(FORM_TRANS7[[#This Row],[ID]]="","",COUNTIF(FORM_COMP[[#This Row],[Room (04/05)]:[Room (08/05)]],"TRIPLE"))</f>
        <v/>
      </c>
      <c r="L14" s="18" t="str">
        <f>IF(FORM_TRANS7[[#This Row],[ID]]="","",COUNTIF(FORM_COMP[[#This Row],[Room (04/05)]:[Room (08/05)]],"QUADRUPLE"))</f>
        <v/>
      </c>
      <c r="M14" s="66">
        <f t="shared" si="0"/>
        <v>0</v>
      </c>
      <c r="N14" s="14" t="str">
        <f>IF(FORM_CAMP[[#This Row],[Hotel]]="","",FORM_CAMP[[#This Row],[Hotel]])</f>
        <v/>
      </c>
      <c r="O14" s="18" t="str">
        <f>IF(FORM_TRANS7[[#This Row],[ID]]="","",COUNTIF(FORM_CAMP[[#This Row],[Room (09/05)]:[Room (11/05)]],"SINGLE"))</f>
        <v/>
      </c>
      <c r="P14" s="14" t="str">
        <f>IF(FORM_TRANS7[[#This Row],[ID]]="","",COUNTIF(FORM_CAMP[[#This Row],[Room (09/05)]:[Room (11/05)]],"TWIN"))</f>
        <v/>
      </c>
      <c r="Q14" s="18" t="str">
        <f>IF(FORM_TRANS7[[#This Row],[ID]]="","",COUNTIF(FORM_CAMP[[#This Row],[Room (09/05)]:[Room (11/05)]],"ALONE IN TWIIN"))</f>
        <v/>
      </c>
      <c r="R14" s="18" t="str">
        <f>IF(FORM_TRANS7[[#This Row],[ID]]="","",COUNTIF(FORM_CAMP[[#This Row],[Room (09/05)]:[Room (11/05)]],"TRIPLE"))</f>
        <v/>
      </c>
      <c r="S14" s="18" t="str">
        <f>IF(FORM_TRANS7[[#This Row],[ID]]="","",COUNTIF(FORM_CAMP[[#This Row],[Room (09/05)]:[Room (11/05)]],"TRIPLE"))</f>
        <v/>
      </c>
      <c r="T14" s="18" t="str">
        <f>IF(FORM_TRANS7[[#This Row],[ID]]="","",COUNTIF(FORM_CAMP[[#This Row],[Room (09/05)]:[Room (11/05)]],"QUADRUPLE"))</f>
        <v/>
      </c>
      <c r="U14" s="53">
        <f t="shared" si="1"/>
        <v>0</v>
      </c>
      <c r="V14" s="18" t="str">
        <f>IF(FORM_TRANS7[[#This Row],[ID]]="","",1)</f>
        <v/>
      </c>
      <c r="W14" s="14" t="str">
        <f>IF(FORM_TRANS7[[#This Row],[Hotel]]="","",FORM_GEN[[#This Row],[Exit Test]])</f>
        <v/>
      </c>
      <c r="X14" s="32" t="str">
        <f>IF(FORM_TRANS7[[#This Row],[ID]]="","",IF(ISNUMBER(SEARCH("Competitor",FORM_TRANS7[[#This Row],[ID]])),10,0))</f>
        <v/>
      </c>
      <c r="Y14" s="32" t="str">
        <f>IF(FORM_TRANS7[[#This Row],[ID]]="","",SUM(AC14:AG14)+FORM_TRANS7[[#This Row],[Meal]])</f>
        <v/>
      </c>
      <c r="Z14" s="32" t="str">
        <f>IF(FORM_TRANS7[[#This Row],[ID]]="","",SUM(AH14:AL14)+FORM_TRANS7[[#This Row],[Meal (TC)]])</f>
        <v/>
      </c>
      <c r="AA14" s="40" t="str">
        <f>IF(FORM_TRANS7[[#This Row],[ID]]="","",SUM(AC14:AL14)+VLOOKUP(FORM_TRANS7[[#This Row],[Exit test]],SET!Y$2:Z$5,2,FALSE)+FORM_TRANS7[[#This Row],[EJU Entree Fee]]+FORM_TRANS7[[#This Row],[PCR at arrival]]*100+FORM_TRANS7[[#This Row],[Meal]]+FORM_TRANS7[[#This Row],[Meal (TC)]])</f>
        <v/>
      </c>
      <c r="AC14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4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4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4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4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4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4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4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4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4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4" s="38">
        <f>COUNTIF(FORM_COMP[[#This Row],[Lunch (04/05)]:[Diner (06/05)]],"Box")*VLOOKUP("Box",SET!AQ$2:AR$7,2,FALSE)</f>
        <v>0</v>
      </c>
      <c r="AO14" s="39">
        <f>COUNTIF(FORM_COMP[[#This Row],[Lunch (04/05)]:[Diner (08/05)]],"*Lunch hotel*")*VLOOKUP("Lunch hotel",SET!AQ$2:AR$7,2,FALSE)</f>
        <v>0</v>
      </c>
      <c r="AP14" s="39">
        <f>COUNTIF(FORM_COMP[[#This Row],[Lunch (04/05)]:[Diner (08/05)]],"*Diner hotel*")*VLOOKUP("Diner hotel",SET!AQ$2:AR$7,2,FALSE)</f>
        <v>0</v>
      </c>
      <c r="AQ14" s="39">
        <f>COUNTIF(FORM_COMP[[#This Row],[Lunch (04/05)]:[Diner (08/05)]],"*Lunch competition*")*VLOOKUP("Lunch competition",SET!AQ$2:AR$7,2,FALSE)</f>
        <v>0</v>
      </c>
      <c r="AR14" s="39">
        <f>IF(FORM_TRANS7[[#This Row],[Hotel (TC)]]="",0,COUNTIF(FORM_CAMP[[#This Row],[Lunch (09/05)]:[Diner (11/05)]],"Lunch hotel")*VLOOKUP(FORM_TRANS7[[#This Row],[Hotel (TC)]],SET!AT$2:AU$5,2,FALSE))</f>
        <v>0</v>
      </c>
      <c r="AS14" s="39">
        <f>IF(FORM_TRANS7[[#This Row],[Hotel (TC)]]="",0,COUNTIF(FORM_CAMP[[#This Row],[Lunch (09/05)]:[Diner (11/05)]],"Diner hotel")*VLOOKUP(FORM_TRANS7[[#This Row],[Hotel (TC)]],SET!AT$2:AU$5,2,FALSE))</f>
        <v>0</v>
      </c>
      <c r="AT14" s="38"/>
      <c r="AU14" s="39"/>
      <c r="AV14" s="39"/>
      <c r="AW14" s="39"/>
    </row>
    <row r="15" spans="1:49">
      <c r="B15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5" s="14">
        <v>3</v>
      </c>
      <c r="D15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5" s="15" t="str">
        <f>IF(FORM_TRANS7[[#This Row],[ID]]="","",FORM_GEN[[#This Row],[Arrival date]])</f>
        <v/>
      </c>
      <c r="F15" s="15" t="str">
        <f>IF(FORM_TRANS7[[#This Row],[ID]]="","",FORM_GEN[[#This Row],[Departure date]])</f>
        <v/>
      </c>
      <c r="G15" s="15" t="str">
        <f>IF(FORM_COMP[[#This Row],[Hotel]]="","",FORM_COMP[[#This Row],[Hotel]])</f>
        <v/>
      </c>
      <c r="H15" s="14" t="str">
        <f>IF(FORM_TRANS7[[#This Row],[ID]]="","",COUNTIF(FORM_COMP[[#This Row],[Room (04/05)]:[Room (08/05)]],"SINGLE"))</f>
        <v/>
      </c>
      <c r="I15" s="18" t="str">
        <f>IF(FORM_TRANS7[[#This Row],[ID]]="","",COUNTIF(FORM_COMP[[#This Row],[Room (04/05)]:[Room (08/05)]],"TWIN"))</f>
        <v/>
      </c>
      <c r="J15" s="18" t="str">
        <f>IF(FORM_TRANS7[[#This Row],[ID]]="","",COUNTIF(FORM_COMP[[#This Row],[Room (04/05)]:[Room (08/05)]],"ALONE IN TWIIN"))</f>
        <v/>
      </c>
      <c r="K15" s="18" t="str">
        <f>IF(FORM_TRANS7[[#This Row],[ID]]="","",COUNTIF(FORM_COMP[[#This Row],[Room (04/05)]:[Room (08/05)]],"TRIPLE"))</f>
        <v/>
      </c>
      <c r="L15" s="18" t="str">
        <f>IF(FORM_TRANS7[[#This Row],[ID]]="","",COUNTIF(FORM_COMP[[#This Row],[Room (04/05)]:[Room (08/05)]],"QUADRUPLE"))</f>
        <v/>
      </c>
      <c r="M15" s="66">
        <f t="shared" si="0"/>
        <v>0</v>
      </c>
      <c r="N15" s="14" t="str">
        <f>IF(FORM_CAMP[[#This Row],[Hotel]]="","",FORM_CAMP[[#This Row],[Hotel]])</f>
        <v/>
      </c>
      <c r="O15" s="18" t="str">
        <f>IF(FORM_TRANS7[[#This Row],[ID]]="","",COUNTIF(FORM_CAMP[[#This Row],[Room (09/05)]:[Room (11/05)]],"SINGLE"))</f>
        <v/>
      </c>
      <c r="P15" s="14" t="str">
        <f>IF(FORM_TRANS7[[#This Row],[ID]]="","",COUNTIF(FORM_CAMP[[#This Row],[Room (09/05)]:[Room (11/05)]],"TWIN"))</f>
        <v/>
      </c>
      <c r="Q15" s="18" t="str">
        <f>IF(FORM_TRANS7[[#This Row],[ID]]="","",COUNTIF(FORM_CAMP[[#This Row],[Room (09/05)]:[Room (11/05)]],"ALONE IN TWIIN"))</f>
        <v/>
      </c>
      <c r="R15" s="18" t="str">
        <f>IF(FORM_TRANS7[[#This Row],[ID]]="","",COUNTIF(FORM_CAMP[[#This Row],[Room (09/05)]:[Room (11/05)]],"TRIPLE"))</f>
        <v/>
      </c>
      <c r="S15" s="18" t="str">
        <f>IF(FORM_TRANS7[[#This Row],[ID]]="","",COUNTIF(FORM_CAMP[[#This Row],[Room (09/05)]:[Room (11/05)]],"TRIPLE"))</f>
        <v/>
      </c>
      <c r="T15" s="18" t="str">
        <f>IF(FORM_TRANS7[[#This Row],[ID]]="","",COUNTIF(FORM_CAMP[[#This Row],[Room (09/05)]:[Room (11/05)]],"QUADRUPLE"))</f>
        <v/>
      </c>
      <c r="U15" s="53">
        <f t="shared" si="1"/>
        <v>0</v>
      </c>
      <c r="V15" s="18" t="str">
        <f>IF(FORM_TRANS7[[#This Row],[ID]]="","",1)</f>
        <v/>
      </c>
      <c r="W15" s="14" t="str">
        <f>IF(FORM_TRANS7[[#This Row],[Hotel]]="","",FORM_GEN[[#This Row],[Exit Test]])</f>
        <v/>
      </c>
      <c r="X15" s="32" t="str">
        <f>IF(FORM_TRANS7[[#This Row],[ID]]="","",IF(ISNUMBER(SEARCH("Competitor",FORM_TRANS7[[#This Row],[ID]])),10,0))</f>
        <v/>
      </c>
      <c r="Y15" s="32" t="str">
        <f>IF(FORM_TRANS7[[#This Row],[ID]]="","",SUM(AC15:AG15)+FORM_TRANS7[[#This Row],[Meal]])</f>
        <v/>
      </c>
      <c r="Z15" s="32" t="str">
        <f>IF(FORM_TRANS7[[#This Row],[ID]]="","",SUM(AH15:AL15)+FORM_TRANS7[[#This Row],[Meal (TC)]])</f>
        <v/>
      </c>
      <c r="AA15" s="40" t="str">
        <f>IF(FORM_TRANS7[[#This Row],[ID]]="","",SUM(AC15:AL15)+VLOOKUP(FORM_TRANS7[[#This Row],[Exit test]],SET!Y$2:Z$5,2,FALSE)+FORM_TRANS7[[#This Row],[EJU Entree Fee]]+FORM_TRANS7[[#This Row],[PCR at arrival]]*100+FORM_TRANS7[[#This Row],[Meal]]+FORM_TRANS7[[#This Row],[Meal (TC)]])</f>
        <v/>
      </c>
      <c r="AC15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5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5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5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5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5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5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5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5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5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5" s="38">
        <f>COUNTIF(FORM_COMP[[#This Row],[Lunch (04/05)]:[Diner (06/05)]],"Box")*VLOOKUP("Box",SET!AQ$2:AR$7,2,FALSE)</f>
        <v>0</v>
      </c>
      <c r="AO15" s="39">
        <f>COUNTIF(FORM_COMP[[#This Row],[Lunch (04/05)]:[Diner (08/05)]],"*Lunch hotel*")*VLOOKUP("Lunch hotel",SET!AQ$2:AR$7,2,FALSE)</f>
        <v>0</v>
      </c>
      <c r="AP15" s="39">
        <f>COUNTIF(FORM_COMP[[#This Row],[Lunch (04/05)]:[Diner (08/05)]],"*Diner hotel*")*VLOOKUP("Diner hotel",SET!AQ$2:AR$7,2,FALSE)</f>
        <v>0</v>
      </c>
      <c r="AQ15" s="39">
        <f>COUNTIF(FORM_COMP[[#This Row],[Lunch (04/05)]:[Diner (08/05)]],"*Lunch competition*")*VLOOKUP("Lunch competition",SET!AQ$2:AR$7,2,FALSE)</f>
        <v>0</v>
      </c>
      <c r="AR15" s="39">
        <f>IF(FORM_TRANS7[[#This Row],[Hotel (TC)]]="",0,COUNTIF(FORM_CAMP[[#This Row],[Lunch (09/05)]:[Diner (11/05)]],"Lunch hotel")*VLOOKUP(FORM_TRANS7[[#This Row],[Hotel (TC)]],SET!AT$2:AU$5,2,FALSE))</f>
        <v>0</v>
      </c>
      <c r="AS15" s="39">
        <f>IF(FORM_TRANS7[[#This Row],[Hotel (TC)]]="",0,COUNTIF(FORM_CAMP[[#This Row],[Lunch (09/05)]:[Diner (11/05)]],"Diner hotel")*VLOOKUP(FORM_TRANS7[[#This Row],[Hotel (TC)]],SET!AT$2:AU$5,2,FALSE))</f>
        <v>0</v>
      </c>
      <c r="AT15" s="38"/>
      <c r="AU15" s="39"/>
      <c r="AV15" s="39"/>
      <c r="AW15" s="39"/>
    </row>
    <row r="16" spans="1:49">
      <c r="B16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6" s="14">
        <v>4</v>
      </c>
      <c r="D16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6" s="15" t="str">
        <f>IF(FORM_TRANS7[[#This Row],[ID]]="","",FORM_GEN[[#This Row],[Arrival date]])</f>
        <v/>
      </c>
      <c r="F16" s="15" t="str">
        <f>IF(FORM_TRANS7[[#This Row],[ID]]="","",FORM_GEN[[#This Row],[Departure date]])</f>
        <v/>
      </c>
      <c r="G16" s="15" t="str">
        <f>IF(FORM_COMP[[#This Row],[Hotel]]="","",FORM_COMP[[#This Row],[Hotel]])</f>
        <v/>
      </c>
      <c r="H16" s="14" t="str">
        <f>IF(FORM_TRANS7[[#This Row],[ID]]="","",COUNTIF(FORM_COMP[[#This Row],[Room (04/05)]:[Room (08/05)]],"SINGLE"))</f>
        <v/>
      </c>
      <c r="I16" s="18" t="str">
        <f>IF(FORM_TRANS7[[#This Row],[ID]]="","",COUNTIF(FORM_COMP[[#This Row],[Room (04/05)]:[Room (08/05)]],"TWIN"))</f>
        <v/>
      </c>
      <c r="J16" s="18" t="str">
        <f>IF(FORM_TRANS7[[#This Row],[ID]]="","",COUNTIF(FORM_COMP[[#This Row],[Room (04/05)]:[Room (08/05)]],"ALONE IN TWIIN"))</f>
        <v/>
      </c>
      <c r="K16" s="18" t="str">
        <f>IF(FORM_TRANS7[[#This Row],[ID]]="","",COUNTIF(FORM_COMP[[#This Row],[Room (04/05)]:[Room (08/05)]],"TRIPLE"))</f>
        <v/>
      </c>
      <c r="L16" s="18" t="str">
        <f>IF(FORM_TRANS7[[#This Row],[ID]]="","",COUNTIF(FORM_COMP[[#This Row],[Room (04/05)]:[Room (08/05)]],"QUADRUPLE"))</f>
        <v/>
      </c>
      <c r="M16" s="66">
        <f t="shared" si="0"/>
        <v>0</v>
      </c>
      <c r="N16" s="14" t="str">
        <f>IF(FORM_CAMP[[#This Row],[Hotel]]="","",FORM_CAMP[[#This Row],[Hotel]])</f>
        <v/>
      </c>
      <c r="O16" s="18" t="str">
        <f>IF(FORM_TRANS7[[#This Row],[ID]]="","",COUNTIF(FORM_CAMP[[#This Row],[Room (09/05)]:[Room (11/05)]],"SINGLE"))</f>
        <v/>
      </c>
      <c r="P16" s="14" t="str">
        <f>IF(FORM_TRANS7[[#This Row],[ID]]="","",COUNTIF(FORM_CAMP[[#This Row],[Room (09/05)]:[Room (11/05)]],"TWIN"))</f>
        <v/>
      </c>
      <c r="Q16" s="18" t="str">
        <f>IF(FORM_TRANS7[[#This Row],[ID]]="","",COUNTIF(FORM_CAMP[[#This Row],[Room (09/05)]:[Room (11/05)]],"ALONE IN TWIIN"))</f>
        <v/>
      </c>
      <c r="R16" s="18" t="str">
        <f>IF(FORM_TRANS7[[#This Row],[ID]]="","",COUNTIF(FORM_CAMP[[#This Row],[Room (09/05)]:[Room (11/05)]],"TRIPLE"))</f>
        <v/>
      </c>
      <c r="S16" s="18" t="str">
        <f>IF(FORM_TRANS7[[#This Row],[ID]]="","",COUNTIF(FORM_CAMP[[#This Row],[Room (09/05)]:[Room (11/05)]],"TRIPLE"))</f>
        <v/>
      </c>
      <c r="T16" s="18" t="str">
        <f>IF(FORM_TRANS7[[#This Row],[ID]]="","",COUNTIF(FORM_CAMP[[#This Row],[Room (09/05)]:[Room (11/05)]],"QUADRUPLE"))</f>
        <v/>
      </c>
      <c r="U16" s="66">
        <f t="shared" si="1"/>
        <v>0</v>
      </c>
      <c r="V16" s="18" t="str">
        <f>IF(FORM_TRANS7[[#This Row],[ID]]="","",1)</f>
        <v/>
      </c>
      <c r="W16" s="14" t="str">
        <f>IF(FORM_TRANS7[[#This Row],[Hotel]]="","",FORM_GEN[[#This Row],[Exit Test]])</f>
        <v/>
      </c>
      <c r="X16" s="32" t="str">
        <f>IF(FORM_TRANS7[[#This Row],[ID]]="","",IF(ISNUMBER(SEARCH("Competitor",FORM_TRANS7[[#This Row],[ID]])),10,0))</f>
        <v/>
      </c>
      <c r="Y16" s="32" t="str">
        <f>IF(FORM_TRANS7[[#This Row],[ID]]="","",SUM(AC16:AG16)+FORM_TRANS7[[#This Row],[Meal]])</f>
        <v/>
      </c>
      <c r="Z16" s="32" t="str">
        <f>IF(FORM_TRANS7[[#This Row],[ID]]="","",SUM(AH16:AL16)+FORM_TRANS7[[#This Row],[Meal (TC)]])</f>
        <v/>
      </c>
      <c r="AA16" s="40" t="str">
        <f>IF(FORM_TRANS7[[#This Row],[ID]]="","",SUM(AC16:AL16)+VLOOKUP(FORM_TRANS7[[#This Row],[Exit test]],SET!Y$2:Z$5,2,FALSE)+FORM_TRANS7[[#This Row],[EJU Entree Fee]]+FORM_TRANS7[[#This Row],[PCR at arrival]]*100+FORM_TRANS7[[#This Row],[Meal]]+FORM_TRANS7[[#This Row],[Meal (TC)]])</f>
        <v/>
      </c>
      <c r="AC16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6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6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6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6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6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6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6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6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6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6" s="38">
        <f>COUNTIF(FORM_COMP[[#This Row],[Lunch (04/05)]:[Diner (06/05)]],"Box")*VLOOKUP("Box",SET!AQ$2:AR$7,2,FALSE)</f>
        <v>0</v>
      </c>
      <c r="AO16" s="39">
        <f>COUNTIF(FORM_COMP[[#This Row],[Lunch (04/05)]:[Diner (08/05)]],"*Lunch hotel*")*VLOOKUP("Lunch hotel",SET!AQ$2:AR$7,2,FALSE)</f>
        <v>0</v>
      </c>
      <c r="AP16" s="39">
        <f>COUNTIF(FORM_COMP[[#This Row],[Lunch (04/05)]:[Diner (08/05)]],"*Diner hotel*")*VLOOKUP("Diner hotel",SET!AQ$2:AR$7,2,FALSE)</f>
        <v>0</v>
      </c>
      <c r="AQ16" s="39">
        <f>COUNTIF(FORM_COMP[[#This Row],[Lunch (04/05)]:[Diner (08/05)]],"*Lunch competition*")*VLOOKUP("Lunch competition",SET!AQ$2:AR$7,2,FALSE)</f>
        <v>0</v>
      </c>
      <c r="AR16" s="39">
        <f>IF(FORM_TRANS7[[#This Row],[Hotel (TC)]]="",0,COUNTIF(FORM_CAMP[[#This Row],[Lunch (09/05)]:[Diner (11/05)]],"Lunch hotel")*VLOOKUP(FORM_TRANS7[[#This Row],[Hotel (TC)]],SET!AT$2:AU$5,2,FALSE))</f>
        <v>0</v>
      </c>
      <c r="AS16" s="39">
        <f>IF(FORM_TRANS7[[#This Row],[Hotel (TC)]]="",0,COUNTIF(FORM_CAMP[[#This Row],[Lunch (09/05)]:[Diner (11/05)]],"Diner hotel")*VLOOKUP(FORM_TRANS7[[#This Row],[Hotel (TC)]],SET!AT$2:AU$5,2,FALSE))</f>
        <v>0</v>
      </c>
      <c r="AT16" s="38"/>
      <c r="AU16" s="39"/>
      <c r="AV16" s="39"/>
      <c r="AW16" s="39"/>
    </row>
    <row r="17" spans="2:49">
      <c r="B17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7" s="14">
        <v>5</v>
      </c>
      <c r="D17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7" s="15" t="str">
        <f>IF(FORM_TRANS7[[#This Row],[ID]]="","",FORM_GEN[[#This Row],[Arrival date]])</f>
        <v/>
      </c>
      <c r="F17" s="15" t="str">
        <f>IF(FORM_TRANS7[[#This Row],[ID]]="","",FORM_GEN[[#This Row],[Departure date]])</f>
        <v/>
      </c>
      <c r="G17" s="15" t="str">
        <f>IF(FORM_COMP[[#This Row],[Hotel]]="","",FORM_COMP[[#This Row],[Hotel]])</f>
        <v/>
      </c>
      <c r="H17" s="14" t="str">
        <f>IF(FORM_TRANS7[[#This Row],[ID]]="","",COUNTIF(FORM_COMP[[#This Row],[Room (04/05)]:[Room (08/05)]],"SINGLE"))</f>
        <v/>
      </c>
      <c r="I17" s="18" t="str">
        <f>IF(FORM_TRANS7[[#This Row],[ID]]="","",COUNTIF(FORM_COMP[[#This Row],[Room (04/05)]:[Room (08/05)]],"TWIN"))</f>
        <v/>
      </c>
      <c r="J17" s="18" t="str">
        <f>IF(FORM_TRANS7[[#This Row],[ID]]="","",COUNTIF(FORM_COMP[[#This Row],[Room (04/05)]:[Room (08/05)]],"ALONE IN TWIIN"))</f>
        <v/>
      </c>
      <c r="K17" s="18" t="str">
        <f>IF(FORM_TRANS7[[#This Row],[ID]]="","",COUNTIF(FORM_COMP[[#This Row],[Room (04/05)]:[Room (08/05)]],"TRIPLE"))</f>
        <v/>
      </c>
      <c r="L17" s="18" t="str">
        <f>IF(FORM_TRANS7[[#This Row],[ID]]="","",COUNTIF(FORM_COMP[[#This Row],[Room (04/05)]:[Room (08/05)]],"QUADRUPLE"))</f>
        <v/>
      </c>
      <c r="M17" s="66">
        <f t="shared" si="0"/>
        <v>0</v>
      </c>
      <c r="N17" s="14" t="str">
        <f>IF(FORM_CAMP[[#This Row],[Hotel]]="","",FORM_CAMP[[#This Row],[Hotel]])</f>
        <v/>
      </c>
      <c r="O17" s="18" t="str">
        <f>IF(FORM_TRANS7[[#This Row],[ID]]="","",COUNTIF(FORM_CAMP[[#This Row],[Room (09/05)]:[Room (11/05)]],"SINGLE"))</f>
        <v/>
      </c>
      <c r="P17" s="14" t="str">
        <f>IF(FORM_TRANS7[[#This Row],[ID]]="","",COUNTIF(FORM_CAMP[[#This Row],[Room (09/05)]:[Room (11/05)]],"TWIN"))</f>
        <v/>
      </c>
      <c r="Q17" s="18" t="str">
        <f>IF(FORM_TRANS7[[#This Row],[ID]]="","",COUNTIF(FORM_CAMP[[#This Row],[Room (09/05)]:[Room (11/05)]],"ALONE IN TWIIN"))</f>
        <v/>
      </c>
      <c r="R17" s="18" t="str">
        <f>IF(FORM_TRANS7[[#This Row],[ID]]="","",COUNTIF(FORM_CAMP[[#This Row],[Room (09/05)]:[Room (11/05)]],"TRIPLE"))</f>
        <v/>
      </c>
      <c r="S17" s="18" t="str">
        <f>IF(FORM_TRANS7[[#This Row],[ID]]="","",COUNTIF(FORM_CAMP[[#This Row],[Room (09/05)]:[Room (11/05)]],"TRIPLE"))</f>
        <v/>
      </c>
      <c r="T17" s="18" t="str">
        <f>IF(FORM_TRANS7[[#This Row],[ID]]="","",COUNTIF(FORM_CAMP[[#This Row],[Room (09/05)]:[Room (11/05)]],"QUADRUPLE"))</f>
        <v/>
      </c>
      <c r="U17" s="66">
        <f t="shared" si="1"/>
        <v>0</v>
      </c>
      <c r="V17" s="18" t="str">
        <f>IF(FORM_TRANS7[[#This Row],[ID]]="","",1)</f>
        <v/>
      </c>
      <c r="W17" s="14" t="str">
        <f>IF(FORM_TRANS7[[#This Row],[Hotel]]="","",FORM_GEN[[#This Row],[Exit Test]])</f>
        <v/>
      </c>
      <c r="X17" s="32" t="str">
        <f>IF(FORM_TRANS7[[#This Row],[ID]]="","",IF(ISNUMBER(SEARCH("Competitor",FORM_TRANS7[[#This Row],[ID]])),10,0))</f>
        <v/>
      </c>
      <c r="Y17" s="32" t="str">
        <f>IF(FORM_TRANS7[[#This Row],[ID]]="","",SUM(AC17:AG17)+FORM_TRANS7[[#This Row],[Meal]])</f>
        <v/>
      </c>
      <c r="Z17" s="32" t="str">
        <f>IF(FORM_TRANS7[[#This Row],[ID]]="","",SUM(AH17:AL17)+FORM_TRANS7[[#This Row],[Meal (TC)]])</f>
        <v/>
      </c>
      <c r="AA17" s="40" t="str">
        <f>IF(FORM_TRANS7[[#This Row],[ID]]="","",SUM(AC17:AL17)+VLOOKUP(FORM_TRANS7[[#This Row],[Exit test]],SET!Y$2:Z$5,2,FALSE)+FORM_TRANS7[[#This Row],[EJU Entree Fee]]+FORM_TRANS7[[#This Row],[PCR at arrival]]*100+FORM_TRANS7[[#This Row],[Meal]]+FORM_TRANS7[[#This Row],[Meal (TC)]])</f>
        <v/>
      </c>
      <c r="AC17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7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7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7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7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7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7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7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7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7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7" s="38">
        <f>COUNTIF(FORM_COMP[[#This Row],[Lunch (04/05)]:[Diner (06/05)]],"Box")*VLOOKUP("Box",SET!AQ$2:AR$7,2,FALSE)</f>
        <v>0</v>
      </c>
      <c r="AO17" s="39">
        <f>COUNTIF(FORM_COMP[[#This Row],[Lunch (04/05)]:[Diner (08/05)]],"*Lunch hotel*")*VLOOKUP("Lunch hotel",SET!AQ$2:AR$7,2,FALSE)</f>
        <v>0</v>
      </c>
      <c r="AP17" s="39">
        <f>COUNTIF(FORM_COMP[[#This Row],[Lunch (04/05)]:[Diner (08/05)]],"*Diner hotel*")*VLOOKUP("Diner hotel",SET!AQ$2:AR$7,2,FALSE)</f>
        <v>0</v>
      </c>
      <c r="AQ17" s="39">
        <f>COUNTIF(FORM_COMP[[#This Row],[Lunch (04/05)]:[Diner (08/05)]],"*Lunch competition*")*VLOOKUP("Lunch competition",SET!AQ$2:AR$7,2,FALSE)</f>
        <v>0</v>
      </c>
      <c r="AR17" s="39">
        <f>IF(FORM_TRANS7[[#This Row],[Hotel (TC)]]="",0,COUNTIF(FORM_CAMP[[#This Row],[Lunch (09/05)]:[Diner (11/05)]],"Lunch hotel")*VLOOKUP(FORM_TRANS7[[#This Row],[Hotel (TC)]],SET!AT$2:AU$5,2,FALSE))</f>
        <v>0</v>
      </c>
      <c r="AS17" s="39">
        <f>IF(FORM_TRANS7[[#This Row],[Hotel (TC)]]="",0,COUNTIF(FORM_CAMP[[#This Row],[Lunch (09/05)]:[Diner (11/05)]],"Diner hotel")*VLOOKUP(FORM_TRANS7[[#This Row],[Hotel (TC)]],SET!AT$2:AU$5,2,FALSE))</f>
        <v>0</v>
      </c>
      <c r="AT17" s="38"/>
      <c r="AU17" s="39"/>
      <c r="AV17" s="39"/>
      <c r="AW17" s="39"/>
    </row>
    <row r="18" spans="2:49">
      <c r="B18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8" s="14">
        <v>6</v>
      </c>
      <c r="D18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8" s="15" t="str">
        <f>IF(FORM_TRANS7[[#This Row],[ID]]="","",FORM_GEN[[#This Row],[Arrival date]])</f>
        <v/>
      </c>
      <c r="F18" s="15" t="str">
        <f>IF(FORM_TRANS7[[#This Row],[ID]]="","",FORM_GEN[[#This Row],[Departure date]])</f>
        <v/>
      </c>
      <c r="G18" s="15" t="str">
        <f>IF(FORM_COMP[[#This Row],[Hotel]]="","",FORM_COMP[[#This Row],[Hotel]])</f>
        <v/>
      </c>
      <c r="H18" s="14" t="str">
        <f>IF(FORM_TRANS7[[#This Row],[ID]]="","",COUNTIF(FORM_COMP[[#This Row],[Room (04/05)]:[Room (08/05)]],"SINGLE"))</f>
        <v/>
      </c>
      <c r="I18" s="18" t="str">
        <f>IF(FORM_TRANS7[[#This Row],[ID]]="","",COUNTIF(FORM_COMP[[#This Row],[Room (04/05)]:[Room (08/05)]],"TWIN"))</f>
        <v/>
      </c>
      <c r="J18" s="18" t="str">
        <f>IF(FORM_TRANS7[[#This Row],[ID]]="","",COUNTIF(FORM_COMP[[#This Row],[Room (04/05)]:[Room (08/05)]],"ALONE IN TWIIN"))</f>
        <v/>
      </c>
      <c r="K18" s="18" t="str">
        <f>IF(FORM_TRANS7[[#This Row],[ID]]="","",COUNTIF(FORM_COMP[[#This Row],[Room (04/05)]:[Room (08/05)]],"TRIPLE"))</f>
        <v/>
      </c>
      <c r="L18" s="18" t="str">
        <f>IF(FORM_TRANS7[[#This Row],[ID]]="","",COUNTIF(FORM_COMP[[#This Row],[Room (04/05)]:[Room (08/05)]],"QUADRUPLE"))</f>
        <v/>
      </c>
      <c r="M18" s="66">
        <f t="shared" si="0"/>
        <v>0</v>
      </c>
      <c r="N18" s="14" t="str">
        <f>IF(FORM_CAMP[[#This Row],[Hotel]]="","",FORM_CAMP[[#This Row],[Hotel]])</f>
        <v/>
      </c>
      <c r="O18" s="18" t="str">
        <f>IF(FORM_TRANS7[[#This Row],[ID]]="","",COUNTIF(FORM_CAMP[[#This Row],[Room (09/05)]:[Room (11/05)]],"SINGLE"))</f>
        <v/>
      </c>
      <c r="P18" s="14" t="str">
        <f>IF(FORM_TRANS7[[#This Row],[ID]]="","",COUNTIF(FORM_CAMP[[#This Row],[Room (09/05)]:[Room (11/05)]],"TWIN"))</f>
        <v/>
      </c>
      <c r="Q18" s="18" t="str">
        <f>IF(FORM_TRANS7[[#This Row],[ID]]="","",COUNTIF(FORM_CAMP[[#This Row],[Room (09/05)]:[Room (11/05)]],"ALONE IN TWIIN"))</f>
        <v/>
      </c>
      <c r="R18" s="18" t="str">
        <f>IF(FORM_TRANS7[[#This Row],[ID]]="","",COUNTIF(FORM_CAMP[[#This Row],[Room (09/05)]:[Room (11/05)]],"TRIPLE"))</f>
        <v/>
      </c>
      <c r="S18" s="18" t="str">
        <f>IF(FORM_TRANS7[[#This Row],[ID]]="","",COUNTIF(FORM_CAMP[[#This Row],[Room (09/05)]:[Room (11/05)]],"TRIPLE"))</f>
        <v/>
      </c>
      <c r="T18" s="18" t="str">
        <f>IF(FORM_TRANS7[[#This Row],[ID]]="","",COUNTIF(FORM_CAMP[[#This Row],[Room (09/05)]:[Room (11/05)]],"QUADRUPLE"))</f>
        <v/>
      </c>
      <c r="U18" s="66">
        <f t="shared" si="1"/>
        <v>0</v>
      </c>
      <c r="V18" s="18" t="str">
        <f>IF(FORM_TRANS7[[#This Row],[ID]]="","",1)</f>
        <v/>
      </c>
      <c r="W18" s="14" t="str">
        <f>IF(FORM_TRANS7[[#This Row],[Hotel]]="","",FORM_GEN[[#This Row],[Exit Test]])</f>
        <v/>
      </c>
      <c r="X18" s="32" t="str">
        <f>IF(FORM_TRANS7[[#This Row],[ID]]="","",IF(ISNUMBER(SEARCH("Competitor",FORM_TRANS7[[#This Row],[ID]])),10,0))</f>
        <v/>
      </c>
      <c r="Y18" s="32" t="str">
        <f>IF(FORM_TRANS7[[#This Row],[ID]]="","",SUM(AC18:AG18)+FORM_TRANS7[[#This Row],[Meal]])</f>
        <v/>
      </c>
      <c r="Z18" s="32" t="str">
        <f>IF(FORM_TRANS7[[#This Row],[ID]]="","",SUM(AH18:AL18)+FORM_TRANS7[[#This Row],[Meal (TC)]])</f>
        <v/>
      </c>
      <c r="AA18" s="40" t="str">
        <f>IF(FORM_TRANS7[[#This Row],[ID]]="","",SUM(AC18:AL18)+VLOOKUP(FORM_TRANS7[[#This Row],[Exit test]],SET!Y$2:Z$5,2,FALSE)+FORM_TRANS7[[#This Row],[EJU Entree Fee]]+FORM_TRANS7[[#This Row],[PCR at arrival]]*100+FORM_TRANS7[[#This Row],[Meal]]+FORM_TRANS7[[#This Row],[Meal (TC)]])</f>
        <v/>
      </c>
      <c r="AC18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8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8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8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8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8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8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8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8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8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8" s="38">
        <f>COUNTIF(FORM_COMP[[#This Row],[Lunch (04/05)]:[Diner (06/05)]],"Box")*VLOOKUP("Box",SET!AQ$2:AR$7,2,FALSE)</f>
        <v>0</v>
      </c>
      <c r="AO18" s="39">
        <f>COUNTIF(FORM_COMP[[#This Row],[Lunch (04/05)]:[Diner (08/05)]],"*Lunch hotel*")*VLOOKUP("Lunch hotel",SET!AQ$2:AR$7,2,FALSE)</f>
        <v>0</v>
      </c>
      <c r="AP18" s="39">
        <f>COUNTIF(FORM_COMP[[#This Row],[Lunch (04/05)]:[Diner (08/05)]],"*Diner hotel*")*VLOOKUP("Diner hotel",SET!AQ$2:AR$7,2,FALSE)</f>
        <v>0</v>
      </c>
      <c r="AQ18" s="39">
        <f>COUNTIF(FORM_COMP[[#This Row],[Lunch (04/05)]:[Diner (08/05)]],"*Lunch competition*")*VLOOKUP("Lunch competition",SET!AQ$2:AR$7,2,FALSE)</f>
        <v>0</v>
      </c>
      <c r="AR18" s="39">
        <f>IF(FORM_TRANS7[[#This Row],[Hotel (TC)]]="",0,COUNTIF(FORM_CAMP[[#This Row],[Lunch (09/05)]:[Diner (11/05)]],"Lunch hotel")*VLOOKUP(FORM_TRANS7[[#This Row],[Hotel (TC)]],SET!AT$2:AU$5,2,FALSE))</f>
        <v>0</v>
      </c>
      <c r="AS18" s="39">
        <f>IF(FORM_TRANS7[[#This Row],[Hotel (TC)]]="",0,COUNTIF(FORM_CAMP[[#This Row],[Lunch (09/05)]:[Diner (11/05)]],"Diner hotel")*VLOOKUP(FORM_TRANS7[[#This Row],[Hotel (TC)]],SET!AT$2:AU$5,2,FALSE))</f>
        <v>0</v>
      </c>
      <c r="AT18" s="38"/>
      <c r="AU18" s="39"/>
      <c r="AV18" s="39"/>
      <c r="AW18" s="39"/>
    </row>
    <row r="19" spans="2:49">
      <c r="B19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19" s="14">
        <v>7</v>
      </c>
      <c r="D19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19" s="15" t="str">
        <f>IF(FORM_TRANS7[[#This Row],[ID]]="","",FORM_GEN[[#This Row],[Arrival date]])</f>
        <v/>
      </c>
      <c r="F19" s="15" t="str">
        <f>IF(FORM_TRANS7[[#This Row],[ID]]="","",FORM_GEN[[#This Row],[Departure date]])</f>
        <v/>
      </c>
      <c r="G19" s="15" t="str">
        <f>IF(FORM_COMP[[#This Row],[Hotel]]="","",FORM_COMP[[#This Row],[Hotel]])</f>
        <v/>
      </c>
      <c r="H19" s="14" t="str">
        <f>IF(FORM_TRANS7[[#This Row],[ID]]="","",COUNTIF(FORM_COMP[[#This Row],[Room (04/05)]:[Room (08/05)]],"SINGLE"))</f>
        <v/>
      </c>
      <c r="I19" s="18" t="str">
        <f>IF(FORM_TRANS7[[#This Row],[ID]]="","",COUNTIF(FORM_COMP[[#This Row],[Room (04/05)]:[Room (08/05)]],"TWIN"))</f>
        <v/>
      </c>
      <c r="J19" s="18" t="str">
        <f>IF(FORM_TRANS7[[#This Row],[ID]]="","",COUNTIF(FORM_COMP[[#This Row],[Room (04/05)]:[Room (08/05)]],"ALONE IN TWIIN"))</f>
        <v/>
      </c>
      <c r="K19" s="18" t="str">
        <f>IF(FORM_TRANS7[[#This Row],[ID]]="","",COUNTIF(FORM_COMP[[#This Row],[Room (04/05)]:[Room (08/05)]],"TRIPLE"))</f>
        <v/>
      </c>
      <c r="L19" s="18" t="str">
        <f>IF(FORM_TRANS7[[#This Row],[ID]]="","",COUNTIF(FORM_COMP[[#This Row],[Room (04/05)]:[Room (08/05)]],"QUADRUPLE"))</f>
        <v/>
      </c>
      <c r="M19" s="66">
        <f t="shared" si="0"/>
        <v>0</v>
      </c>
      <c r="N19" s="14" t="str">
        <f>IF(FORM_CAMP[[#This Row],[Hotel]]="","",FORM_CAMP[[#This Row],[Hotel]])</f>
        <v/>
      </c>
      <c r="O19" s="18" t="str">
        <f>IF(FORM_TRANS7[[#This Row],[ID]]="","",COUNTIF(FORM_CAMP[[#This Row],[Room (09/05)]:[Room (11/05)]],"SINGLE"))</f>
        <v/>
      </c>
      <c r="P19" s="14" t="str">
        <f>IF(FORM_TRANS7[[#This Row],[ID]]="","",COUNTIF(FORM_CAMP[[#This Row],[Room (09/05)]:[Room (11/05)]],"TWIN"))</f>
        <v/>
      </c>
      <c r="Q19" s="18" t="str">
        <f>IF(FORM_TRANS7[[#This Row],[ID]]="","",COUNTIF(FORM_CAMP[[#This Row],[Room (09/05)]:[Room (11/05)]],"ALONE IN TWIIN"))</f>
        <v/>
      </c>
      <c r="R19" s="18" t="str">
        <f>IF(FORM_TRANS7[[#This Row],[ID]]="","",COUNTIF(FORM_CAMP[[#This Row],[Room (09/05)]:[Room (11/05)]],"TRIPLE"))</f>
        <v/>
      </c>
      <c r="S19" s="18" t="str">
        <f>IF(FORM_TRANS7[[#This Row],[ID]]="","",COUNTIF(FORM_CAMP[[#This Row],[Room (09/05)]:[Room (11/05)]],"TRIPLE"))</f>
        <v/>
      </c>
      <c r="T19" s="18" t="str">
        <f>IF(FORM_TRANS7[[#This Row],[ID]]="","",COUNTIF(FORM_CAMP[[#This Row],[Room (09/05)]:[Room (11/05)]],"QUADRUPLE"))</f>
        <v/>
      </c>
      <c r="U19" s="66">
        <f t="shared" si="1"/>
        <v>0</v>
      </c>
      <c r="V19" s="18" t="str">
        <f>IF(FORM_TRANS7[[#This Row],[ID]]="","",1)</f>
        <v/>
      </c>
      <c r="W19" s="14" t="str">
        <f>IF(FORM_TRANS7[[#This Row],[Hotel]]="","",FORM_GEN[[#This Row],[Exit Test]])</f>
        <v/>
      </c>
      <c r="X19" s="32" t="str">
        <f>IF(FORM_TRANS7[[#This Row],[ID]]="","",IF(ISNUMBER(SEARCH("Competitor",FORM_TRANS7[[#This Row],[ID]])),10,0))</f>
        <v/>
      </c>
      <c r="Y19" s="32" t="str">
        <f>IF(FORM_TRANS7[[#This Row],[ID]]="","",SUM(AC19:AG19)+FORM_TRANS7[[#This Row],[Meal]])</f>
        <v/>
      </c>
      <c r="Z19" s="32" t="str">
        <f>IF(FORM_TRANS7[[#This Row],[ID]]="","",SUM(AH19:AL19)+FORM_TRANS7[[#This Row],[Meal (TC)]])</f>
        <v/>
      </c>
      <c r="AA19" s="40" t="str">
        <f>IF(FORM_TRANS7[[#This Row],[ID]]="","",SUM(AC19:AL19)+VLOOKUP(FORM_TRANS7[[#This Row],[Exit test]],SET!Y$2:Z$5,2,FALSE)+FORM_TRANS7[[#This Row],[EJU Entree Fee]]+FORM_TRANS7[[#This Row],[PCR at arrival]]*100+FORM_TRANS7[[#This Row],[Meal]]+FORM_TRANS7[[#This Row],[Meal (TC)]])</f>
        <v/>
      </c>
      <c r="AC19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19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19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19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19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19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19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19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19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19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19" s="38">
        <f>COUNTIF(FORM_COMP[[#This Row],[Lunch (04/05)]:[Diner (06/05)]],"Box")*VLOOKUP("Box",SET!AQ$2:AR$7,2,FALSE)</f>
        <v>0</v>
      </c>
      <c r="AO19" s="39">
        <f>COUNTIF(FORM_COMP[[#This Row],[Lunch (04/05)]:[Diner (08/05)]],"*Lunch hotel*")*VLOOKUP("Lunch hotel",SET!AQ$2:AR$7,2,FALSE)</f>
        <v>0</v>
      </c>
      <c r="AP19" s="39">
        <f>COUNTIF(FORM_COMP[[#This Row],[Lunch (04/05)]:[Diner (08/05)]],"*Diner hotel*")*VLOOKUP("Diner hotel",SET!AQ$2:AR$7,2,FALSE)</f>
        <v>0</v>
      </c>
      <c r="AQ19" s="39">
        <f>COUNTIF(FORM_COMP[[#This Row],[Lunch (04/05)]:[Diner (08/05)]],"*Lunch competition*")*VLOOKUP("Lunch competition",SET!AQ$2:AR$7,2,FALSE)</f>
        <v>0</v>
      </c>
      <c r="AR19" s="39">
        <f>IF(FORM_TRANS7[[#This Row],[Hotel (TC)]]="",0,COUNTIF(FORM_CAMP[[#This Row],[Lunch (09/05)]:[Diner (11/05)]],"Lunch hotel")*VLOOKUP(FORM_TRANS7[[#This Row],[Hotel (TC)]],SET!AT$2:AU$5,2,FALSE))</f>
        <v>0</v>
      </c>
      <c r="AS19" s="39">
        <f>IF(FORM_TRANS7[[#This Row],[Hotel (TC)]]="",0,COUNTIF(FORM_CAMP[[#This Row],[Lunch (09/05)]:[Diner (11/05)]],"Diner hotel")*VLOOKUP(FORM_TRANS7[[#This Row],[Hotel (TC)]],SET!AT$2:AU$5,2,FALSE))</f>
        <v>0</v>
      </c>
      <c r="AT19" s="38"/>
      <c r="AU19" s="39"/>
      <c r="AV19" s="39"/>
      <c r="AW19" s="39"/>
    </row>
    <row r="20" spans="2:49">
      <c r="B20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0" s="14">
        <v>8</v>
      </c>
      <c r="D20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0" s="15" t="str">
        <f>IF(FORM_TRANS7[[#This Row],[ID]]="","",FORM_GEN[[#This Row],[Arrival date]])</f>
        <v/>
      </c>
      <c r="F20" s="15" t="str">
        <f>IF(FORM_TRANS7[[#This Row],[ID]]="","",FORM_GEN[[#This Row],[Departure date]])</f>
        <v/>
      </c>
      <c r="G20" s="15" t="str">
        <f>IF(FORM_COMP[[#This Row],[Hotel]]="","",FORM_COMP[[#This Row],[Hotel]])</f>
        <v/>
      </c>
      <c r="H20" s="14" t="str">
        <f>IF(FORM_TRANS7[[#This Row],[ID]]="","",COUNTIF(FORM_COMP[[#This Row],[Room (04/05)]:[Room (08/05)]],"SINGLE"))</f>
        <v/>
      </c>
      <c r="I20" s="18" t="str">
        <f>IF(FORM_TRANS7[[#This Row],[ID]]="","",COUNTIF(FORM_COMP[[#This Row],[Room (04/05)]:[Room (08/05)]],"TWIN"))</f>
        <v/>
      </c>
      <c r="J20" s="18" t="str">
        <f>IF(FORM_TRANS7[[#This Row],[ID]]="","",COUNTIF(FORM_COMP[[#This Row],[Room (04/05)]:[Room (08/05)]],"ALONE IN TWIIN"))</f>
        <v/>
      </c>
      <c r="K20" s="18" t="str">
        <f>IF(FORM_TRANS7[[#This Row],[ID]]="","",COUNTIF(FORM_COMP[[#This Row],[Room (04/05)]:[Room (08/05)]],"TRIPLE"))</f>
        <v/>
      </c>
      <c r="L20" s="18" t="str">
        <f>IF(FORM_TRANS7[[#This Row],[ID]]="","",COUNTIF(FORM_COMP[[#This Row],[Room (04/05)]:[Room (08/05)]],"QUADRUPLE"))</f>
        <v/>
      </c>
      <c r="M20" s="66">
        <f t="shared" si="0"/>
        <v>0</v>
      </c>
      <c r="N20" s="14" t="str">
        <f>IF(FORM_CAMP[[#This Row],[Hotel]]="","",FORM_CAMP[[#This Row],[Hotel]])</f>
        <v/>
      </c>
      <c r="O20" s="18" t="str">
        <f>IF(FORM_TRANS7[[#This Row],[ID]]="","",COUNTIF(FORM_CAMP[[#This Row],[Room (09/05)]:[Room (11/05)]],"SINGLE"))</f>
        <v/>
      </c>
      <c r="P20" s="14" t="str">
        <f>IF(FORM_TRANS7[[#This Row],[ID]]="","",COUNTIF(FORM_CAMP[[#This Row],[Room (09/05)]:[Room (11/05)]],"TWIN"))</f>
        <v/>
      </c>
      <c r="Q20" s="18" t="str">
        <f>IF(FORM_TRANS7[[#This Row],[ID]]="","",COUNTIF(FORM_CAMP[[#This Row],[Room (09/05)]:[Room (11/05)]],"ALONE IN TWIIN"))</f>
        <v/>
      </c>
      <c r="R20" s="18" t="str">
        <f>IF(FORM_TRANS7[[#This Row],[ID]]="","",COUNTIF(FORM_CAMP[[#This Row],[Room (09/05)]:[Room (11/05)]],"TRIPLE"))</f>
        <v/>
      </c>
      <c r="S20" s="18" t="str">
        <f>IF(FORM_TRANS7[[#This Row],[ID]]="","",COUNTIF(FORM_CAMP[[#This Row],[Room (09/05)]:[Room (11/05)]],"TRIPLE"))</f>
        <v/>
      </c>
      <c r="T20" s="18" t="str">
        <f>IF(FORM_TRANS7[[#This Row],[ID]]="","",COUNTIF(FORM_CAMP[[#This Row],[Room (09/05)]:[Room (11/05)]],"QUADRUPLE"))</f>
        <v/>
      </c>
      <c r="U20" s="66">
        <f t="shared" si="1"/>
        <v>0</v>
      </c>
      <c r="V20" s="18" t="str">
        <f>IF(FORM_TRANS7[[#This Row],[ID]]="","",1)</f>
        <v/>
      </c>
      <c r="W20" s="14" t="str">
        <f>IF(FORM_TRANS7[[#This Row],[Hotel]]="","",FORM_GEN[[#This Row],[Exit Test]])</f>
        <v/>
      </c>
      <c r="X20" s="32" t="str">
        <f>IF(FORM_TRANS7[[#This Row],[ID]]="","",IF(ISNUMBER(SEARCH("Competitor",FORM_TRANS7[[#This Row],[ID]])),10,0))</f>
        <v/>
      </c>
      <c r="Y20" s="32" t="str">
        <f>IF(FORM_TRANS7[[#This Row],[ID]]="","",SUM(AC20:AG20)+FORM_TRANS7[[#This Row],[Meal]])</f>
        <v/>
      </c>
      <c r="Z20" s="32" t="str">
        <f>IF(FORM_TRANS7[[#This Row],[ID]]="","",SUM(AH20:AL20)+FORM_TRANS7[[#This Row],[Meal (TC)]])</f>
        <v/>
      </c>
      <c r="AA20" s="40" t="str">
        <f>IF(FORM_TRANS7[[#This Row],[ID]]="","",SUM(AC20:AL20)+VLOOKUP(FORM_TRANS7[[#This Row],[Exit test]],SET!Y$2:Z$5,2,FALSE)+FORM_TRANS7[[#This Row],[EJU Entree Fee]]+FORM_TRANS7[[#This Row],[PCR at arrival]]*100+FORM_TRANS7[[#This Row],[Meal]]+FORM_TRANS7[[#This Row],[Meal (TC)]])</f>
        <v/>
      </c>
      <c r="AC20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0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0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0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0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0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0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0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0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0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0" s="38">
        <f>COUNTIF(FORM_COMP[[#This Row],[Lunch (04/05)]:[Diner (06/05)]],"Box")*VLOOKUP("Box",SET!AQ$2:AR$7,2,FALSE)</f>
        <v>0</v>
      </c>
      <c r="AO20" s="39">
        <f>COUNTIF(FORM_COMP[[#This Row],[Lunch (04/05)]:[Diner (08/05)]],"*Lunch hotel*")*VLOOKUP("Lunch hotel",SET!AQ$2:AR$7,2,FALSE)</f>
        <v>0</v>
      </c>
      <c r="AP20" s="39">
        <f>COUNTIF(FORM_COMP[[#This Row],[Lunch (04/05)]:[Diner (08/05)]],"*Diner hotel*")*VLOOKUP("Diner hotel",SET!AQ$2:AR$7,2,FALSE)</f>
        <v>0</v>
      </c>
      <c r="AQ20" s="39">
        <f>COUNTIF(FORM_COMP[[#This Row],[Lunch (04/05)]:[Diner (08/05)]],"*Lunch competition*")*VLOOKUP("Lunch competition",SET!AQ$2:AR$7,2,FALSE)</f>
        <v>0</v>
      </c>
      <c r="AR20" s="39">
        <f>IF(FORM_TRANS7[[#This Row],[Hotel (TC)]]="",0,COUNTIF(FORM_CAMP[[#This Row],[Lunch (09/05)]:[Diner (11/05)]],"Lunch hotel")*VLOOKUP(FORM_TRANS7[[#This Row],[Hotel (TC)]],SET!AT$2:AU$5,2,FALSE))</f>
        <v>0</v>
      </c>
      <c r="AS20" s="39">
        <f>IF(FORM_TRANS7[[#This Row],[Hotel (TC)]]="",0,COUNTIF(FORM_CAMP[[#This Row],[Lunch (09/05)]:[Diner (11/05)]],"Diner hotel")*VLOOKUP(FORM_TRANS7[[#This Row],[Hotel (TC)]],SET!AT$2:AU$5,2,FALSE))</f>
        <v>0</v>
      </c>
      <c r="AT20" s="38"/>
      <c r="AU20" s="39"/>
      <c r="AV20" s="39"/>
      <c r="AW20" s="39"/>
    </row>
    <row r="21" spans="2:49">
      <c r="B21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1" s="14">
        <v>9</v>
      </c>
      <c r="D21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1" s="15" t="str">
        <f>IF(FORM_TRANS7[[#This Row],[ID]]="","",FORM_GEN[[#This Row],[Arrival date]])</f>
        <v/>
      </c>
      <c r="F21" s="15" t="str">
        <f>IF(FORM_TRANS7[[#This Row],[ID]]="","",FORM_GEN[[#This Row],[Departure date]])</f>
        <v/>
      </c>
      <c r="G21" s="15" t="str">
        <f>IF(FORM_COMP[[#This Row],[Hotel]]="","",FORM_COMP[[#This Row],[Hotel]])</f>
        <v/>
      </c>
      <c r="H21" s="14" t="str">
        <f>IF(FORM_TRANS7[[#This Row],[ID]]="","",COUNTIF(FORM_COMP[[#This Row],[Room (04/05)]:[Room (08/05)]],"SINGLE"))</f>
        <v/>
      </c>
      <c r="I21" s="18" t="str">
        <f>IF(FORM_TRANS7[[#This Row],[ID]]="","",COUNTIF(FORM_COMP[[#This Row],[Room (04/05)]:[Room (08/05)]],"TWIN"))</f>
        <v/>
      </c>
      <c r="J21" s="18" t="str">
        <f>IF(FORM_TRANS7[[#This Row],[ID]]="","",COUNTIF(FORM_COMP[[#This Row],[Room (04/05)]:[Room (08/05)]],"ALONE IN TWIIN"))</f>
        <v/>
      </c>
      <c r="K21" s="18" t="str">
        <f>IF(FORM_TRANS7[[#This Row],[ID]]="","",COUNTIF(FORM_COMP[[#This Row],[Room (04/05)]:[Room (08/05)]],"TRIPLE"))</f>
        <v/>
      </c>
      <c r="L21" s="18" t="str">
        <f>IF(FORM_TRANS7[[#This Row],[ID]]="","",COUNTIF(FORM_COMP[[#This Row],[Room (04/05)]:[Room (08/05)]],"QUADRUPLE"))</f>
        <v/>
      </c>
      <c r="M21" s="66">
        <f t="shared" si="0"/>
        <v>0</v>
      </c>
      <c r="N21" s="14" t="str">
        <f>IF(FORM_CAMP[[#This Row],[Hotel]]="","",FORM_CAMP[[#This Row],[Hotel]])</f>
        <v/>
      </c>
      <c r="O21" s="18" t="str">
        <f>IF(FORM_TRANS7[[#This Row],[ID]]="","",COUNTIF(FORM_CAMP[[#This Row],[Room (09/05)]:[Room (11/05)]],"SINGLE"))</f>
        <v/>
      </c>
      <c r="P21" s="14" t="str">
        <f>IF(FORM_TRANS7[[#This Row],[ID]]="","",COUNTIF(FORM_CAMP[[#This Row],[Room (09/05)]:[Room (11/05)]],"TWIN"))</f>
        <v/>
      </c>
      <c r="Q21" s="18" t="str">
        <f>IF(FORM_TRANS7[[#This Row],[ID]]="","",COUNTIF(FORM_CAMP[[#This Row],[Room (09/05)]:[Room (11/05)]],"ALONE IN TWIIN"))</f>
        <v/>
      </c>
      <c r="R21" s="18" t="str">
        <f>IF(FORM_TRANS7[[#This Row],[ID]]="","",COUNTIF(FORM_CAMP[[#This Row],[Room (09/05)]:[Room (11/05)]],"TRIPLE"))</f>
        <v/>
      </c>
      <c r="S21" s="18" t="str">
        <f>IF(FORM_TRANS7[[#This Row],[ID]]="","",COUNTIF(FORM_CAMP[[#This Row],[Room (09/05)]:[Room (11/05)]],"TRIPLE"))</f>
        <v/>
      </c>
      <c r="T21" s="18" t="str">
        <f>IF(FORM_TRANS7[[#This Row],[ID]]="","",COUNTIF(FORM_CAMP[[#This Row],[Room (09/05)]:[Room (11/05)]],"QUADRUPLE"))</f>
        <v/>
      </c>
      <c r="U21" s="66">
        <f t="shared" si="1"/>
        <v>0</v>
      </c>
      <c r="V21" s="18" t="str">
        <f>IF(FORM_TRANS7[[#This Row],[ID]]="","",1)</f>
        <v/>
      </c>
      <c r="W21" s="14" t="str">
        <f>IF(FORM_TRANS7[[#This Row],[Hotel]]="","",FORM_GEN[[#This Row],[Exit Test]])</f>
        <v/>
      </c>
      <c r="X21" s="32" t="str">
        <f>IF(FORM_TRANS7[[#This Row],[ID]]="","",IF(ISNUMBER(SEARCH("Competitor",FORM_TRANS7[[#This Row],[ID]])),10,0))</f>
        <v/>
      </c>
      <c r="Y21" s="32" t="str">
        <f>IF(FORM_TRANS7[[#This Row],[ID]]="","",SUM(AC21:AG21)+FORM_TRANS7[[#This Row],[Meal]])</f>
        <v/>
      </c>
      <c r="Z21" s="32" t="str">
        <f>IF(FORM_TRANS7[[#This Row],[ID]]="","",SUM(AH21:AL21)+FORM_TRANS7[[#This Row],[Meal (TC)]])</f>
        <v/>
      </c>
      <c r="AA21" s="40" t="str">
        <f>IF(FORM_TRANS7[[#This Row],[ID]]="","",SUM(AC21:AL21)+VLOOKUP(FORM_TRANS7[[#This Row],[Exit test]],SET!Y$2:Z$5,2,FALSE)+FORM_TRANS7[[#This Row],[EJU Entree Fee]]+FORM_TRANS7[[#This Row],[PCR at arrival]]*100+FORM_TRANS7[[#This Row],[Meal]]+FORM_TRANS7[[#This Row],[Meal (TC)]])</f>
        <v/>
      </c>
      <c r="AC21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1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1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1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1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1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1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1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1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1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1" s="38">
        <f>COUNTIF(FORM_COMP[[#This Row],[Lunch (04/05)]:[Diner (06/05)]],"Box")*VLOOKUP("Box",SET!AQ$2:AR$7,2,FALSE)</f>
        <v>0</v>
      </c>
      <c r="AO21" s="39">
        <f>COUNTIF(FORM_COMP[[#This Row],[Lunch (04/05)]:[Diner (08/05)]],"*Lunch hotel*")*VLOOKUP("Lunch hotel",SET!AQ$2:AR$7,2,FALSE)</f>
        <v>0</v>
      </c>
      <c r="AP21" s="39">
        <f>COUNTIF(FORM_COMP[[#This Row],[Lunch (04/05)]:[Diner (08/05)]],"*Diner hotel*")*VLOOKUP("Diner hotel",SET!AQ$2:AR$7,2,FALSE)</f>
        <v>0</v>
      </c>
      <c r="AQ21" s="39">
        <f>COUNTIF(FORM_COMP[[#This Row],[Lunch (04/05)]:[Diner (08/05)]],"*Lunch competition*")*VLOOKUP("Lunch competition",SET!AQ$2:AR$7,2,FALSE)</f>
        <v>0</v>
      </c>
      <c r="AR21" s="39">
        <f>IF(FORM_TRANS7[[#This Row],[Hotel (TC)]]="",0,COUNTIF(FORM_CAMP[[#This Row],[Lunch (09/05)]:[Diner (11/05)]],"Lunch hotel")*VLOOKUP(FORM_TRANS7[[#This Row],[Hotel (TC)]],SET!AT$2:AU$5,2,FALSE))</f>
        <v>0</v>
      </c>
      <c r="AS21" s="39">
        <f>IF(FORM_TRANS7[[#This Row],[Hotel (TC)]]="",0,COUNTIF(FORM_CAMP[[#This Row],[Lunch (09/05)]:[Diner (11/05)]],"Diner hotel")*VLOOKUP(FORM_TRANS7[[#This Row],[Hotel (TC)]],SET!AT$2:AU$5,2,FALSE))</f>
        <v>0</v>
      </c>
      <c r="AT21" s="38"/>
      <c r="AU21" s="39"/>
      <c r="AV21" s="39"/>
      <c r="AW21" s="39"/>
    </row>
    <row r="22" spans="2:49">
      <c r="B22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2" s="14">
        <v>10</v>
      </c>
      <c r="D22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2" s="15" t="str">
        <f>IF(FORM_TRANS7[[#This Row],[ID]]="","",FORM_GEN[[#This Row],[Arrival date]])</f>
        <v/>
      </c>
      <c r="F22" s="15" t="str">
        <f>IF(FORM_TRANS7[[#This Row],[ID]]="","",FORM_GEN[[#This Row],[Departure date]])</f>
        <v/>
      </c>
      <c r="G22" s="15" t="str">
        <f>IF(FORM_COMP[[#This Row],[Hotel]]="","",FORM_COMP[[#This Row],[Hotel]])</f>
        <v/>
      </c>
      <c r="H22" s="14" t="str">
        <f>IF(FORM_TRANS7[[#This Row],[ID]]="","",COUNTIF(FORM_COMP[[#This Row],[Room (04/05)]:[Room (08/05)]],"SINGLE"))</f>
        <v/>
      </c>
      <c r="I22" s="18" t="str">
        <f>IF(FORM_TRANS7[[#This Row],[ID]]="","",COUNTIF(FORM_COMP[[#This Row],[Room (04/05)]:[Room (08/05)]],"TWIN"))</f>
        <v/>
      </c>
      <c r="J22" s="18" t="str">
        <f>IF(FORM_TRANS7[[#This Row],[ID]]="","",COUNTIF(FORM_COMP[[#This Row],[Room (04/05)]:[Room (08/05)]],"ALONE IN TWIIN"))</f>
        <v/>
      </c>
      <c r="K22" s="18" t="str">
        <f>IF(FORM_TRANS7[[#This Row],[ID]]="","",COUNTIF(FORM_COMP[[#This Row],[Room (04/05)]:[Room (08/05)]],"TRIPLE"))</f>
        <v/>
      </c>
      <c r="L22" s="18" t="str">
        <f>IF(FORM_TRANS7[[#This Row],[ID]]="","",COUNTIF(FORM_COMP[[#This Row],[Room (04/05)]:[Room (08/05)]],"QUADRUPLE"))</f>
        <v/>
      </c>
      <c r="M22" s="66">
        <f t="shared" si="0"/>
        <v>0</v>
      </c>
      <c r="N22" s="14" t="str">
        <f>IF(FORM_CAMP[[#This Row],[Hotel]]="","",FORM_CAMP[[#This Row],[Hotel]])</f>
        <v/>
      </c>
      <c r="O22" s="18" t="str">
        <f>IF(FORM_TRANS7[[#This Row],[ID]]="","",COUNTIF(FORM_CAMP[[#This Row],[Room (09/05)]:[Room (11/05)]],"SINGLE"))</f>
        <v/>
      </c>
      <c r="P22" s="14" t="str">
        <f>IF(FORM_TRANS7[[#This Row],[ID]]="","",COUNTIF(FORM_CAMP[[#This Row],[Room (09/05)]:[Room (11/05)]],"TWIN"))</f>
        <v/>
      </c>
      <c r="Q22" s="18" t="str">
        <f>IF(FORM_TRANS7[[#This Row],[ID]]="","",COUNTIF(FORM_CAMP[[#This Row],[Room (09/05)]:[Room (11/05)]],"ALONE IN TWIIN"))</f>
        <v/>
      </c>
      <c r="R22" s="18" t="str">
        <f>IF(FORM_TRANS7[[#This Row],[ID]]="","",COUNTIF(FORM_CAMP[[#This Row],[Room (09/05)]:[Room (11/05)]],"TRIPLE"))</f>
        <v/>
      </c>
      <c r="S22" s="18" t="str">
        <f>IF(FORM_TRANS7[[#This Row],[ID]]="","",COUNTIF(FORM_CAMP[[#This Row],[Room (09/05)]:[Room (11/05)]],"TRIPLE"))</f>
        <v/>
      </c>
      <c r="T22" s="18" t="str">
        <f>IF(FORM_TRANS7[[#This Row],[ID]]="","",COUNTIF(FORM_CAMP[[#This Row],[Room (09/05)]:[Room (11/05)]],"QUADRUPLE"))</f>
        <v/>
      </c>
      <c r="U22" s="66">
        <f t="shared" si="1"/>
        <v>0</v>
      </c>
      <c r="V22" s="18" t="str">
        <f>IF(FORM_TRANS7[[#This Row],[ID]]="","",1)</f>
        <v/>
      </c>
      <c r="W22" s="14" t="str">
        <f>IF(FORM_TRANS7[[#This Row],[Hotel]]="","",FORM_GEN[[#This Row],[Exit Test]])</f>
        <v/>
      </c>
      <c r="X22" s="32" t="str">
        <f>IF(FORM_TRANS7[[#This Row],[ID]]="","",IF(ISNUMBER(SEARCH("Competitor",FORM_TRANS7[[#This Row],[ID]])),10,0))</f>
        <v/>
      </c>
      <c r="Y22" s="32" t="str">
        <f>IF(FORM_TRANS7[[#This Row],[ID]]="","",SUM(AC22:AG22)+FORM_TRANS7[[#This Row],[Meal]])</f>
        <v/>
      </c>
      <c r="Z22" s="32" t="str">
        <f>IF(FORM_TRANS7[[#This Row],[ID]]="","",SUM(AH22:AL22)+FORM_TRANS7[[#This Row],[Meal (TC)]])</f>
        <v/>
      </c>
      <c r="AA22" s="40" t="str">
        <f>IF(FORM_TRANS7[[#This Row],[ID]]="","",SUM(AC22:AL22)+VLOOKUP(FORM_TRANS7[[#This Row],[Exit test]],SET!Y$2:Z$5,2,FALSE)+FORM_TRANS7[[#This Row],[EJU Entree Fee]]+FORM_TRANS7[[#This Row],[PCR at arrival]]*100+FORM_TRANS7[[#This Row],[Meal]]+FORM_TRANS7[[#This Row],[Meal (TC)]])</f>
        <v/>
      </c>
      <c r="AC22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2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2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2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2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2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2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2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2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2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2" s="38">
        <f>COUNTIF(FORM_COMP[[#This Row],[Lunch (04/05)]:[Diner (06/05)]],"Box")*VLOOKUP("Box",SET!AQ$2:AR$7,2,FALSE)</f>
        <v>0</v>
      </c>
      <c r="AO22" s="39">
        <f>COUNTIF(FORM_COMP[[#This Row],[Lunch (04/05)]:[Diner (08/05)]],"*Lunch hotel*")*VLOOKUP("Lunch hotel",SET!AQ$2:AR$7,2,FALSE)</f>
        <v>0</v>
      </c>
      <c r="AP22" s="39">
        <f>COUNTIF(FORM_COMP[[#This Row],[Lunch (04/05)]:[Diner (08/05)]],"*Diner hotel*")*VLOOKUP("Diner hotel",SET!AQ$2:AR$7,2,FALSE)</f>
        <v>0</v>
      </c>
      <c r="AQ22" s="39">
        <f>COUNTIF(FORM_COMP[[#This Row],[Lunch (04/05)]:[Diner (08/05)]],"*Lunch competition*")*VLOOKUP("Lunch competition",SET!AQ$2:AR$7,2,FALSE)</f>
        <v>0</v>
      </c>
      <c r="AR22" s="39">
        <f>IF(FORM_TRANS7[[#This Row],[Hotel (TC)]]="",0,COUNTIF(FORM_CAMP[[#This Row],[Lunch (09/05)]:[Diner (11/05)]],"Lunch hotel")*VLOOKUP(FORM_TRANS7[[#This Row],[Hotel (TC)]],SET!AT$2:AU$5,2,FALSE))</f>
        <v>0</v>
      </c>
      <c r="AS22" s="39">
        <f>IF(FORM_TRANS7[[#This Row],[Hotel (TC)]]="",0,COUNTIF(FORM_CAMP[[#This Row],[Lunch (09/05)]:[Diner (11/05)]],"Diner hotel")*VLOOKUP(FORM_TRANS7[[#This Row],[Hotel (TC)]],SET!AT$2:AU$5,2,FALSE))</f>
        <v>0</v>
      </c>
      <c r="AT22" s="38"/>
      <c r="AU22" s="39"/>
      <c r="AV22" s="39"/>
      <c r="AW22" s="39"/>
    </row>
    <row r="23" spans="2:49">
      <c r="B23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3" s="14">
        <v>11</v>
      </c>
      <c r="D23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3" s="15" t="str">
        <f>IF(FORM_TRANS7[[#This Row],[ID]]="","",FORM_GEN[[#This Row],[Arrival date]])</f>
        <v/>
      </c>
      <c r="F23" s="15" t="str">
        <f>IF(FORM_TRANS7[[#This Row],[ID]]="","",FORM_GEN[[#This Row],[Departure date]])</f>
        <v/>
      </c>
      <c r="G23" s="15" t="str">
        <f>IF(FORM_COMP[[#This Row],[Hotel]]="","",FORM_COMP[[#This Row],[Hotel]])</f>
        <v/>
      </c>
      <c r="H23" s="14" t="str">
        <f>IF(FORM_TRANS7[[#This Row],[ID]]="","",COUNTIF(FORM_COMP[[#This Row],[Room (04/05)]:[Room (08/05)]],"SINGLE"))</f>
        <v/>
      </c>
      <c r="I23" s="18" t="str">
        <f>IF(FORM_TRANS7[[#This Row],[ID]]="","",COUNTIF(FORM_COMP[[#This Row],[Room (04/05)]:[Room (08/05)]],"TWIN"))</f>
        <v/>
      </c>
      <c r="J23" s="18" t="str">
        <f>IF(FORM_TRANS7[[#This Row],[ID]]="","",COUNTIF(FORM_COMP[[#This Row],[Room (04/05)]:[Room (08/05)]],"ALONE IN TWIIN"))</f>
        <v/>
      </c>
      <c r="K23" s="18" t="str">
        <f>IF(FORM_TRANS7[[#This Row],[ID]]="","",COUNTIF(FORM_COMP[[#This Row],[Room (04/05)]:[Room (08/05)]],"TRIPLE"))</f>
        <v/>
      </c>
      <c r="L23" s="18" t="str">
        <f>IF(FORM_TRANS7[[#This Row],[ID]]="","",COUNTIF(FORM_COMP[[#This Row],[Room (04/05)]:[Room (08/05)]],"QUADRUPLE"))</f>
        <v/>
      </c>
      <c r="M23" s="66">
        <f t="shared" si="0"/>
        <v>0</v>
      </c>
      <c r="N23" s="14" t="str">
        <f>IF(FORM_CAMP[[#This Row],[Hotel]]="","",FORM_CAMP[[#This Row],[Hotel]])</f>
        <v/>
      </c>
      <c r="O23" s="18" t="str">
        <f>IF(FORM_TRANS7[[#This Row],[ID]]="","",COUNTIF(FORM_CAMP[[#This Row],[Room (09/05)]:[Room (11/05)]],"SINGLE"))</f>
        <v/>
      </c>
      <c r="P23" s="14" t="str">
        <f>IF(FORM_TRANS7[[#This Row],[ID]]="","",COUNTIF(FORM_CAMP[[#This Row],[Room (09/05)]:[Room (11/05)]],"TWIN"))</f>
        <v/>
      </c>
      <c r="Q23" s="18" t="str">
        <f>IF(FORM_TRANS7[[#This Row],[ID]]="","",COUNTIF(FORM_CAMP[[#This Row],[Room (09/05)]:[Room (11/05)]],"ALONE IN TWIIN"))</f>
        <v/>
      </c>
      <c r="R23" s="18" t="str">
        <f>IF(FORM_TRANS7[[#This Row],[ID]]="","",COUNTIF(FORM_CAMP[[#This Row],[Room (09/05)]:[Room (11/05)]],"TRIPLE"))</f>
        <v/>
      </c>
      <c r="S23" s="18" t="str">
        <f>IF(FORM_TRANS7[[#This Row],[ID]]="","",COUNTIF(FORM_CAMP[[#This Row],[Room (09/05)]:[Room (11/05)]],"TRIPLE"))</f>
        <v/>
      </c>
      <c r="T23" s="18" t="str">
        <f>IF(FORM_TRANS7[[#This Row],[ID]]="","",COUNTIF(FORM_CAMP[[#This Row],[Room (09/05)]:[Room (11/05)]],"QUADRUPLE"))</f>
        <v/>
      </c>
      <c r="U23" s="66">
        <f t="shared" si="1"/>
        <v>0</v>
      </c>
      <c r="V23" s="18" t="str">
        <f>IF(FORM_TRANS7[[#This Row],[ID]]="","",1)</f>
        <v/>
      </c>
      <c r="W23" s="14" t="str">
        <f>IF(FORM_TRANS7[[#This Row],[Hotel]]="","",FORM_GEN[[#This Row],[Exit Test]])</f>
        <v/>
      </c>
      <c r="X23" s="32" t="str">
        <f>IF(FORM_TRANS7[[#This Row],[ID]]="","",IF(ISNUMBER(SEARCH("Competitor",FORM_TRANS7[[#This Row],[ID]])),10,0))</f>
        <v/>
      </c>
      <c r="Y23" s="32" t="str">
        <f>IF(FORM_TRANS7[[#This Row],[ID]]="","",SUM(AC23:AG23)+FORM_TRANS7[[#This Row],[Meal]])</f>
        <v/>
      </c>
      <c r="Z23" s="32" t="str">
        <f>IF(FORM_TRANS7[[#This Row],[ID]]="","",SUM(AH23:AL23)+FORM_TRANS7[[#This Row],[Meal (TC)]])</f>
        <v/>
      </c>
      <c r="AA23" s="40" t="str">
        <f>IF(FORM_TRANS7[[#This Row],[ID]]="","",SUM(AC23:AL23)+VLOOKUP(FORM_TRANS7[[#This Row],[Exit test]],SET!Y$2:Z$5,2,FALSE)+FORM_TRANS7[[#This Row],[EJU Entree Fee]]+FORM_TRANS7[[#This Row],[PCR at arrival]]*100+FORM_TRANS7[[#This Row],[Meal]]+FORM_TRANS7[[#This Row],[Meal (TC)]])</f>
        <v/>
      </c>
      <c r="AC23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3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3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3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3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3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3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3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3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3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3" s="38">
        <f>COUNTIF(FORM_COMP[[#This Row],[Lunch (04/05)]:[Diner (06/05)]],"Box")*VLOOKUP("Box",SET!AQ$2:AR$7,2,FALSE)</f>
        <v>0</v>
      </c>
      <c r="AO23" s="39">
        <f>COUNTIF(FORM_COMP[[#This Row],[Lunch (04/05)]:[Diner (08/05)]],"*Lunch hotel*")*VLOOKUP("Lunch hotel",SET!AQ$2:AR$7,2,FALSE)</f>
        <v>0</v>
      </c>
      <c r="AP23" s="39">
        <f>COUNTIF(FORM_COMP[[#This Row],[Lunch (04/05)]:[Diner (08/05)]],"*Diner hotel*")*VLOOKUP("Diner hotel",SET!AQ$2:AR$7,2,FALSE)</f>
        <v>0</v>
      </c>
      <c r="AQ23" s="39">
        <f>COUNTIF(FORM_COMP[[#This Row],[Lunch (04/05)]:[Diner (08/05)]],"*Lunch competition*")*VLOOKUP("Lunch competition",SET!AQ$2:AR$7,2,FALSE)</f>
        <v>0</v>
      </c>
      <c r="AR23" s="39">
        <f>IF(FORM_TRANS7[[#This Row],[Hotel (TC)]]="",0,COUNTIF(FORM_CAMP[[#This Row],[Lunch (09/05)]:[Diner (11/05)]],"Lunch hotel")*VLOOKUP(FORM_TRANS7[[#This Row],[Hotel (TC)]],SET!AT$2:AU$5,2,FALSE))</f>
        <v>0</v>
      </c>
      <c r="AS23" s="39">
        <f>IF(FORM_TRANS7[[#This Row],[Hotel (TC)]]="",0,COUNTIF(FORM_CAMP[[#This Row],[Lunch (09/05)]:[Diner (11/05)]],"Diner hotel")*VLOOKUP(FORM_TRANS7[[#This Row],[Hotel (TC)]],SET!AT$2:AU$5,2,FALSE))</f>
        <v>0</v>
      </c>
      <c r="AT23" s="38"/>
      <c r="AU23" s="39"/>
      <c r="AV23" s="39"/>
      <c r="AW23" s="39"/>
    </row>
    <row r="24" spans="2:49">
      <c r="B24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4" s="14">
        <v>12</v>
      </c>
      <c r="D24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4" s="15" t="str">
        <f>IF(FORM_TRANS7[[#This Row],[ID]]="","",FORM_GEN[[#This Row],[Arrival date]])</f>
        <v/>
      </c>
      <c r="F24" s="15" t="str">
        <f>IF(FORM_TRANS7[[#This Row],[ID]]="","",FORM_GEN[[#This Row],[Departure date]])</f>
        <v/>
      </c>
      <c r="G24" s="15" t="str">
        <f>IF(FORM_COMP[[#This Row],[Hotel]]="","",FORM_COMP[[#This Row],[Hotel]])</f>
        <v/>
      </c>
      <c r="H24" s="14" t="str">
        <f>IF(FORM_TRANS7[[#This Row],[ID]]="","",COUNTIF(FORM_COMP[[#This Row],[Room (04/05)]:[Room (08/05)]],"SINGLE"))</f>
        <v/>
      </c>
      <c r="I24" s="18" t="str">
        <f>IF(FORM_TRANS7[[#This Row],[ID]]="","",COUNTIF(FORM_COMP[[#This Row],[Room (04/05)]:[Room (08/05)]],"TWIN"))</f>
        <v/>
      </c>
      <c r="J24" s="18" t="str">
        <f>IF(FORM_TRANS7[[#This Row],[ID]]="","",COUNTIF(FORM_COMP[[#This Row],[Room (04/05)]:[Room (08/05)]],"ALONE IN TWIIN"))</f>
        <v/>
      </c>
      <c r="K24" s="18" t="str">
        <f>IF(FORM_TRANS7[[#This Row],[ID]]="","",COUNTIF(FORM_COMP[[#This Row],[Room (04/05)]:[Room (08/05)]],"TRIPLE"))</f>
        <v/>
      </c>
      <c r="L24" s="18" t="str">
        <f>IF(FORM_TRANS7[[#This Row],[ID]]="","",COUNTIF(FORM_COMP[[#This Row],[Room (04/05)]:[Room (08/05)]],"QUADRUPLE"))</f>
        <v/>
      </c>
      <c r="M24" s="66">
        <f t="shared" si="0"/>
        <v>0</v>
      </c>
      <c r="N24" s="14" t="str">
        <f>IF(FORM_CAMP[[#This Row],[Hotel]]="","",FORM_CAMP[[#This Row],[Hotel]])</f>
        <v/>
      </c>
      <c r="O24" s="18" t="str">
        <f>IF(FORM_TRANS7[[#This Row],[ID]]="","",COUNTIF(FORM_CAMP[[#This Row],[Room (09/05)]:[Room (11/05)]],"SINGLE"))</f>
        <v/>
      </c>
      <c r="P24" s="14" t="str">
        <f>IF(FORM_TRANS7[[#This Row],[ID]]="","",COUNTIF(FORM_CAMP[[#This Row],[Room (09/05)]:[Room (11/05)]],"TWIN"))</f>
        <v/>
      </c>
      <c r="Q24" s="18" t="str">
        <f>IF(FORM_TRANS7[[#This Row],[ID]]="","",COUNTIF(FORM_CAMP[[#This Row],[Room (09/05)]:[Room (11/05)]],"ALONE IN TWIIN"))</f>
        <v/>
      </c>
      <c r="R24" s="18" t="str">
        <f>IF(FORM_TRANS7[[#This Row],[ID]]="","",COUNTIF(FORM_CAMP[[#This Row],[Room (09/05)]:[Room (11/05)]],"TRIPLE"))</f>
        <v/>
      </c>
      <c r="S24" s="18" t="str">
        <f>IF(FORM_TRANS7[[#This Row],[ID]]="","",COUNTIF(FORM_CAMP[[#This Row],[Room (09/05)]:[Room (11/05)]],"TRIPLE"))</f>
        <v/>
      </c>
      <c r="T24" s="18" t="str">
        <f>IF(FORM_TRANS7[[#This Row],[ID]]="","",COUNTIF(FORM_CAMP[[#This Row],[Room (09/05)]:[Room (11/05)]],"QUADRUPLE"))</f>
        <v/>
      </c>
      <c r="U24" s="66">
        <f t="shared" si="1"/>
        <v>0</v>
      </c>
      <c r="V24" s="18" t="str">
        <f>IF(FORM_TRANS7[[#This Row],[ID]]="","",1)</f>
        <v/>
      </c>
      <c r="W24" s="14" t="str">
        <f>IF(FORM_TRANS7[[#This Row],[Hotel]]="","",FORM_GEN[[#This Row],[Exit Test]])</f>
        <v/>
      </c>
      <c r="X24" s="32" t="str">
        <f>IF(FORM_TRANS7[[#This Row],[ID]]="","",IF(ISNUMBER(SEARCH("Competitor",FORM_TRANS7[[#This Row],[ID]])),10,0))</f>
        <v/>
      </c>
      <c r="Y24" s="32" t="str">
        <f>IF(FORM_TRANS7[[#This Row],[ID]]="","",SUM(AC24:AG24)+FORM_TRANS7[[#This Row],[Meal]])</f>
        <v/>
      </c>
      <c r="Z24" s="32" t="str">
        <f>IF(FORM_TRANS7[[#This Row],[ID]]="","",SUM(AH24:AL24)+FORM_TRANS7[[#This Row],[Meal (TC)]])</f>
        <v/>
      </c>
      <c r="AA24" s="40" t="str">
        <f>IF(FORM_TRANS7[[#This Row],[ID]]="","",SUM(AC24:AL24)+VLOOKUP(FORM_TRANS7[[#This Row],[Exit test]],SET!Y$2:Z$5,2,FALSE)+FORM_TRANS7[[#This Row],[EJU Entree Fee]]+FORM_TRANS7[[#This Row],[PCR at arrival]]*100+FORM_TRANS7[[#This Row],[Meal]]+FORM_TRANS7[[#This Row],[Meal (TC)]])</f>
        <v/>
      </c>
      <c r="AC24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4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4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4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4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4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4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4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4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4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4" s="38">
        <f>COUNTIF(FORM_COMP[[#This Row],[Lunch (04/05)]:[Diner (06/05)]],"Box")*VLOOKUP("Box",SET!AQ$2:AR$7,2,FALSE)</f>
        <v>0</v>
      </c>
      <c r="AO24" s="39">
        <f>COUNTIF(FORM_COMP[[#This Row],[Lunch (04/05)]:[Diner (08/05)]],"*Lunch hotel*")*VLOOKUP("Lunch hotel",SET!AQ$2:AR$7,2,FALSE)</f>
        <v>0</v>
      </c>
      <c r="AP24" s="39">
        <f>COUNTIF(FORM_COMP[[#This Row],[Lunch (04/05)]:[Diner (08/05)]],"*Diner hotel*")*VLOOKUP("Diner hotel",SET!AQ$2:AR$7,2,FALSE)</f>
        <v>0</v>
      </c>
      <c r="AQ24" s="39">
        <f>COUNTIF(FORM_COMP[[#This Row],[Lunch (04/05)]:[Diner (08/05)]],"*Lunch competition*")*VLOOKUP("Lunch competition",SET!AQ$2:AR$7,2,FALSE)</f>
        <v>0</v>
      </c>
      <c r="AR24" s="39">
        <f>IF(FORM_TRANS7[[#This Row],[Hotel (TC)]]="",0,COUNTIF(FORM_CAMP[[#This Row],[Lunch (09/05)]:[Diner (11/05)]],"Lunch hotel")*VLOOKUP(FORM_TRANS7[[#This Row],[Hotel (TC)]],SET!AT$2:AU$5,2,FALSE))</f>
        <v>0</v>
      </c>
      <c r="AS24" s="39">
        <f>IF(FORM_TRANS7[[#This Row],[Hotel (TC)]]="",0,COUNTIF(FORM_CAMP[[#This Row],[Lunch (09/05)]:[Diner (11/05)]],"Diner hotel")*VLOOKUP(FORM_TRANS7[[#This Row],[Hotel (TC)]],SET!AT$2:AU$5,2,FALSE))</f>
        <v>0</v>
      </c>
      <c r="AT24" s="38"/>
      <c r="AU24" s="39"/>
      <c r="AV24" s="39"/>
      <c r="AW24" s="39"/>
    </row>
    <row r="25" spans="2:49">
      <c r="B25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5" s="14">
        <v>13</v>
      </c>
      <c r="D25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5" s="15" t="str">
        <f>IF(FORM_TRANS7[[#This Row],[ID]]="","",FORM_GEN[[#This Row],[Arrival date]])</f>
        <v/>
      </c>
      <c r="F25" s="15" t="str">
        <f>IF(FORM_TRANS7[[#This Row],[ID]]="","",FORM_GEN[[#This Row],[Departure date]])</f>
        <v/>
      </c>
      <c r="G25" s="15" t="str">
        <f>IF(FORM_COMP[[#This Row],[Hotel]]="","",FORM_COMP[[#This Row],[Hotel]])</f>
        <v/>
      </c>
      <c r="H25" s="14" t="str">
        <f>IF(FORM_TRANS7[[#This Row],[ID]]="","",COUNTIF(FORM_COMP[[#This Row],[Room (04/05)]:[Room (08/05)]],"SINGLE"))</f>
        <v/>
      </c>
      <c r="I25" s="18" t="str">
        <f>IF(FORM_TRANS7[[#This Row],[ID]]="","",COUNTIF(FORM_COMP[[#This Row],[Room (04/05)]:[Room (08/05)]],"TWIN"))</f>
        <v/>
      </c>
      <c r="J25" s="18" t="str">
        <f>IF(FORM_TRANS7[[#This Row],[ID]]="","",COUNTIF(FORM_COMP[[#This Row],[Room (04/05)]:[Room (08/05)]],"ALONE IN TWIIN"))</f>
        <v/>
      </c>
      <c r="K25" s="18" t="str">
        <f>IF(FORM_TRANS7[[#This Row],[ID]]="","",COUNTIF(FORM_COMP[[#This Row],[Room (04/05)]:[Room (08/05)]],"TRIPLE"))</f>
        <v/>
      </c>
      <c r="L25" s="18" t="str">
        <f>IF(FORM_TRANS7[[#This Row],[ID]]="","",COUNTIF(FORM_COMP[[#This Row],[Room (04/05)]:[Room (08/05)]],"QUADRUPLE"))</f>
        <v/>
      </c>
      <c r="M25" s="66">
        <f t="shared" si="0"/>
        <v>0</v>
      </c>
      <c r="N25" s="14" t="str">
        <f>IF(FORM_CAMP[[#This Row],[Hotel]]="","",FORM_CAMP[[#This Row],[Hotel]])</f>
        <v/>
      </c>
      <c r="O25" s="18" t="str">
        <f>IF(FORM_TRANS7[[#This Row],[ID]]="","",COUNTIF(FORM_CAMP[[#This Row],[Room (09/05)]:[Room (11/05)]],"SINGLE"))</f>
        <v/>
      </c>
      <c r="P25" s="14" t="str">
        <f>IF(FORM_TRANS7[[#This Row],[ID]]="","",COUNTIF(FORM_CAMP[[#This Row],[Room (09/05)]:[Room (11/05)]],"TWIN"))</f>
        <v/>
      </c>
      <c r="Q25" s="18" t="str">
        <f>IF(FORM_TRANS7[[#This Row],[ID]]="","",COUNTIF(FORM_CAMP[[#This Row],[Room (09/05)]:[Room (11/05)]],"ALONE IN TWIIN"))</f>
        <v/>
      </c>
      <c r="R25" s="18" t="str">
        <f>IF(FORM_TRANS7[[#This Row],[ID]]="","",COUNTIF(FORM_CAMP[[#This Row],[Room (09/05)]:[Room (11/05)]],"TRIPLE"))</f>
        <v/>
      </c>
      <c r="S25" s="18" t="str">
        <f>IF(FORM_TRANS7[[#This Row],[ID]]="","",COUNTIF(FORM_CAMP[[#This Row],[Room (09/05)]:[Room (11/05)]],"TRIPLE"))</f>
        <v/>
      </c>
      <c r="T25" s="18" t="str">
        <f>IF(FORM_TRANS7[[#This Row],[ID]]="","",COUNTIF(FORM_CAMP[[#This Row],[Room (09/05)]:[Room (11/05)]],"QUADRUPLE"))</f>
        <v/>
      </c>
      <c r="U25" s="66">
        <f t="shared" si="1"/>
        <v>0</v>
      </c>
      <c r="V25" s="18" t="str">
        <f>IF(FORM_TRANS7[[#This Row],[ID]]="","",1)</f>
        <v/>
      </c>
      <c r="W25" s="14" t="str">
        <f>IF(FORM_TRANS7[[#This Row],[Hotel]]="","",FORM_GEN[[#This Row],[Exit Test]])</f>
        <v/>
      </c>
      <c r="X25" s="32" t="str">
        <f>IF(FORM_TRANS7[[#This Row],[ID]]="","",IF(ISNUMBER(SEARCH("Competitor",FORM_TRANS7[[#This Row],[ID]])),10,0))</f>
        <v/>
      </c>
      <c r="Y25" s="32" t="str">
        <f>IF(FORM_TRANS7[[#This Row],[ID]]="","",SUM(AC25:AG25)+FORM_TRANS7[[#This Row],[Meal]])</f>
        <v/>
      </c>
      <c r="Z25" s="32" t="str">
        <f>IF(FORM_TRANS7[[#This Row],[ID]]="","",SUM(AH25:AL25)+FORM_TRANS7[[#This Row],[Meal (TC)]])</f>
        <v/>
      </c>
      <c r="AA25" s="40" t="str">
        <f>IF(FORM_TRANS7[[#This Row],[ID]]="","",SUM(AC25:AL25)+VLOOKUP(FORM_TRANS7[[#This Row],[Exit test]],SET!Y$2:Z$5,2,FALSE)+FORM_TRANS7[[#This Row],[EJU Entree Fee]]+FORM_TRANS7[[#This Row],[PCR at arrival]]*100+FORM_TRANS7[[#This Row],[Meal]]+FORM_TRANS7[[#This Row],[Meal (TC)]])</f>
        <v/>
      </c>
      <c r="AC25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5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5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5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5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5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5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5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5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5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5" s="38">
        <f>COUNTIF(FORM_COMP[[#This Row],[Lunch (04/05)]:[Diner (06/05)]],"Box")*VLOOKUP("Box",SET!AQ$2:AR$7,2,FALSE)</f>
        <v>0</v>
      </c>
      <c r="AO25" s="39">
        <f>COUNTIF(FORM_COMP[[#This Row],[Lunch (04/05)]:[Diner (08/05)]],"*Lunch hotel*")*VLOOKUP("Lunch hotel",SET!AQ$2:AR$7,2,FALSE)</f>
        <v>0</v>
      </c>
      <c r="AP25" s="39">
        <f>COUNTIF(FORM_COMP[[#This Row],[Lunch (04/05)]:[Diner (08/05)]],"*Diner hotel*")*VLOOKUP("Diner hotel",SET!AQ$2:AR$7,2,FALSE)</f>
        <v>0</v>
      </c>
      <c r="AQ25" s="39">
        <f>COUNTIF(FORM_COMP[[#This Row],[Lunch (04/05)]:[Diner (08/05)]],"*Lunch competition*")*VLOOKUP("Lunch competition",SET!AQ$2:AR$7,2,FALSE)</f>
        <v>0</v>
      </c>
      <c r="AR25" s="39">
        <f>IF(FORM_TRANS7[[#This Row],[Hotel (TC)]]="",0,COUNTIF(FORM_CAMP[[#This Row],[Lunch (09/05)]:[Diner (11/05)]],"Lunch hotel")*VLOOKUP(FORM_TRANS7[[#This Row],[Hotel (TC)]],SET!AT$2:AU$5,2,FALSE))</f>
        <v>0</v>
      </c>
      <c r="AS25" s="39">
        <f>IF(FORM_TRANS7[[#This Row],[Hotel (TC)]]="",0,COUNTIF(FORM_CAMP[[#This Row],[Lunch (09/05)]:[Diner (11/05)]],"Diner hotel")*VLOOKUP(FORM_TRANS7[[#This Row],[Hotel (TC)]],SET!AT$2:AU$5,2,FALSE))</f>
        <v>0</v>
      </c>
      <c r="AT25" s="38"/>
      <c r="AU25" s="39"/>
      <c r="AV25" s="39"/>
      <c r="AW25" s="39"/>
    </row>
    <row r="26" spans="2:49">
      <c r="B26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6" s="14">
        <v>14</v>
      </c>
      <c r="D26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6" s="15" t="str">
        <f>IF(FORM_TRANS7[[#This Row],[ID]]="","",FORM_GEN[[#This Row],[Arrival date]])</f>
        <v/>
      </c>
      <c r="F26" s="15" t="str">
        <f>IF(FORM_TRANS7[[#This Row],[ID]]="","",FORM_GEN[[#This Row],[Departure date]])</f>
        <v/>
      </c>
      <c r="G26" s="15" t="str">
        <f>IF(FORM_COMP[[#This Row],[Hotel]]="","",FORM_COMP[[#This Row],[Hotel]])</f>
        <v/>
      </c>
      <c r="H26" s="14" t="str">
        <f>IF(FORM_TRANS7[[#This Row],[ID]]="","",COUNTIF(FORM_COMP[[#This Row],[Room (04/05)]:[Room (08/05)]],"SINGLE"))</f>
        <v/>
      </c>
      <c r="I26" s="18" t="str">
        <f>IF(FORM_TRANS7[[#This Row],[ID]]="","",COUNTIF(FORM_COMP[[#This Row],[Room (04/05)]:[Room (08/05)]],"TWIN"))</f>
        <v/>
      </c>
      <c r="J26" s="18" t="str">
        <f>IF(FORM_TRANS7[[#This Row],[ID]]="","",COUNTIF(FORM_COMP[[#This Row],[Room (04/05)]:[Room (08/05)]],"ALONE IN TWIIN"))</f>
        <v/>
      </c>
      <c r="K26" s="18" t="str">
        <f>IF(FORM_TRANS7[[#This Row],[ID]]="","",COUNTIF(FORM_COMP[[#This Row],[Room (04/05)]:[Room (08/05)]],"TRIPLE"))</f>
        <v/>
      </c>
      <c r="L26" s="18" t="str">
        <f>IF(FORM_TRANS7[[#This Row],[ID]]="","",COUNTIF(FORM_COMP[[#This Row],[Room (04/05)]:[Room (08/05)]],"QUADRUPLE"))</f>
        <v/>
      </c>
      <c r="M26" s="66">
        <f t="shared" si="0"/>
        <v>0</v>
      </c>
      <c r="N26" s="14" t="str">
        <f>IF(FORM_CAMP[[#This Row],[Hotel]]="","",FORM_CAMP[[#This Row],[Hotel]])</f>
        <v/>
      </c>
      <c r="O26" s="18" t="str">
        <f>IF(FORM_TRANS7[[#This Row],[ID]]="","",COUNTIF(FORM_CAMP[[#This Row],[Room (09/05)]:[Room (11/05)]],"SINGLE"))</f>
        <v/>
      </c>
      <c r="P26" s="14" t="str">
        <f>IF(FORM_TRANS7[[#This Row],[ID]]="","",COUNTIF(FORM_CAMP[[#This Row],[Room (09/05)]:[Room (11/05)]],"TWIN"))</f>
        <v/>
      </c>
      <c r="Q26" s="18" t="str">
        <f>IF(FORM_TRANS7[[#This Row],[ID]]="","",COUNTIF(FORM_CAMP[[#This Row],[Room (09/05)]:[Room (11/05)]],"ALONE IN TWIIN"))</f>
        <v/>
      </c>
      <c r="R26" s="18" t="str">
        <f>IF(FORM_TRANS7[[#This Row],[ID]]="","",COUNTIF(FORM_CAMP[[#This Row],[Room (09/05)]:[Room (11/05)]],"TRIPLE"))</f>
        <v/>
      </c>
      <c r="S26" s="18" t="str">
        <f>IF(FORM_TRANS7[[#This Row],[ID]]="","",COUNTIF(FORM_CAMP[[#This Row],[Room (09/05)]:[Room (11/05)]],"TRIPLE"))</f>
        <v/>
      </c>
      <c r="T26" s="18" t="str">
        <f>IF(FORM_TRANS7[[#This Row],[ID]]="","",COUNTIF(FORM_CAMP[[#This Row],[Room (09/05)]:[Room (11/05)]],"QUADRUPLE"))</f>
        <v/>
      </c>
      <c r="U26" s="66">
        <f t="shared" si="1"/>
        <v>0</v>
      </c>
      <c r="V26" s="18" t="str">
        <f>IF(FORM_TRANS7[[#This Row],[ID]]="","",1)</f>
        <v/>
      </c>
      <c r="W26" s="14" t="str">
        <f>IF(FORM_TRANS7[[#This Row],[Hotel]]="","",FORM_GEN[[#This Row],[Exit Test]])</f>
        <v/>
      </c>
      <c r="X26" s="32" t="str">
        <f>IF(FORM_TRANS7[[#This Row],[ID]]="","",IF(ISNUMBER(SEARCH("Competitor",FORM_TRANS7[[#This Row],[ID]])),10,0))</f>
        <v/>
      </c>
      <c r="Y26" s="32" t="str">
        <f>IF(FORM_TRANS7[[#This Row],[ID]]="","",SUM(AC26:AG26)+FORM_TRANS7[[#This Row],[Meal]])</f>
        <v/>
      </c>
      <c r="Z26" s="32" t="str">
        <f>IF(FORM_TRANS7[[#This Row],[ID]]="","",SUM(AH26:AL26)+FORM_TRANS7[[#This Row],[Meal (TC)]])</f>
        <v/>
      </c>
      <c r="AA26" s="40" t="str">
        <f>IF(FORM_TRANS7[[#This Row],[ID]]="","",SUM(AC26:AL26)+VLOOKUP(FORM_TRANS7[[#This Row],[Exit test]],SET!Y$2:Z$5,2,FALSE)+FORM_TRANS7[[#This Row],[EJU Entree Fee]]+FORM_TRANS7[[#This Row],[PCR at arrival]]*100+FORM_TRANS7[[#This Row],[Meal]]+FORM_TRANS7[[#This Row],[Meal (TC)]])</f>
        <v/>
      </c>
      <c r="AC26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6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6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6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6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6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6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6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6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6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6" s="38">
        <f>COUNTIF(FORM_COMP[[#This Row],[Lunch (04/05)]:[Diner (06/05)]],"Box")*VLOOKUP("Box",SET!AQ$2:AR$7,2,FALSE)</f>
        <v>0</v>
      </c>
      <c r="AO26" s="39">
        <f>COUNTIF(FORM_COMP[[#This Row],[Lunch (04/05)]:[Diner (08/05)]],"*Lunch hotel*")*VLOOKUP("Lunch hotel",SET!AQ$2:AR$7,2,FALSE)</f>
        <v>0</v>
      </c>
      <c r="AP26" s="39">
        <f>COUNTIF(FORM_COMP[[#This Row],[Lunch (04/05)]:[Diner (08/05)]],"*Diner hotel*")*VLOOKUP("Diner hotel",SET!AQ$2:AR$7,2,FALSE)</f>
        <v>0</v>
      </c>
      <c r="AQ26" s="39">
        <f>COUNTIF(FORM_COMP[[#This Row],[Lunch (04/05)]:[Diner (08/05)]],"*Lunch competition*")*VLOOKUP("Lunch competition",SET!AQ$2:AR$7,2,FALSE)</f>
        <v>0</v>
      </c>
      <c r="AR26" s="39">
        <f>IF(FORM_TRANS7[[#This Row],[Hotel (TC)]]="",0,COUNTIF(FORM_CAMP[[#This Row],[Lunch (09/05)]:[Diner (11/05)]],"Lunch hotel")*VLOOKUP(FORM_TRANS7[[#This Row],[Hotel (TC)]],SET!AT$2:AU$5,2,FALSE))</f>
        <v>0</v>
      </c>
      <c r="AS26" s="39">
        <f>IF(FORM_TRANS7[[#This Row],[Hotel (TC)]]="",0,COUNTIF(FORM_CAMP[[#This Row],[Lunch (09/05)]:[Diner (11/05)]],"Diner hotel")*VLOOKUP(FORM_TRANS7[[#This Row],[Hotel (TC)]],SET!AT$2:AU$5,2,FALSE))</f>
        <v>0</v>
      </c>
      <c r="AT26" s="38"/>
      <c r="AU26" s="39"/>
      <c r="AV26" s="39"/>
      <c r="AW26" s="39"/>
    </row>
    <row r="27" spans="2:49">
      <c r="B27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7" s="14">
        <v>15</v>
      </c>
      <c r="D27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7" s="15" t="str">
        <f>IF(FORM_TRANS7[[#This Row],[ID]]="","",FORM_GEN[[#This Row],[Arrival date]])</f>
        <v/>
      </c>
      <c r="F27" s="15" t="str">
        <f>IF(FORM_TRANS7[[#This Row],[ID]]="","",FORM_GEN[[#This Row],[Departure date]])</f>
        <v/>
      </c>
      <c r="G27" s="15" t="str">
        <f>IF(FORM_COMP[[#This Row],[Hotel]]="","",FORM_COMP[[#This Row],[Hotel]])</f>
        <v/>
      </c>
      <c r="H27" s="14" t="str">
        <f>IF(FORM_TRANS7[[#This Row],[ID]]="","",COUNTIF(FORM_COMP[[#This Row],[Room (04/05)]:[Room (08/05)]],"SINGLE"))</f>
        <v/>
      </c>
      <c r="I27" s="18" t="str">
        <f>IF(FORM_TRANS7[[#This Row],[ID]]="","",COUNTIF(FORM_COMP[[#This Row],[Room (04/05)]:[Room (08/05)]],"TWIN"))</f>
        <v/>
      </c>
      <c r="J27" s="18" t="str">
        <f>IF(FORM_TRANS7[[#This Row],[ID]]="","",COUNTIF(FORM_COMP[[#This Row],[Room (04/05)]:[Room (08/05)]],"ALONE IN TWIIN"))</f>
        <v/>
      </c>
      <c r="K27" s="18" t="str">
        <f>IF(FORM_TRANS7[[#This Row],[ID]]="","",COUNTIF(FORM_COMP[[#This Row],[Room (04/05)]:[Room (08/05)]],"TRIPLE"))</f>
        <v/>
      </c>
      <c r="L27" s="18" t="str">
        <f>IF(FORM_TRANS7[[#This Row],[ID]]="","",COUNTIF(FORM_COMP[[#This Row],[Room (04/05)]:[Room (08/05)]],"QUADRUPLE"))</f>
        <v/>
      </c>
      <c r="M27" s="66">
        <f t="shared" si="0"/>
        <v>0</v>
      </c>
      <c r="N27" s="14" t="str">
        <f>IF(FORM_CAMP[[#This Row],[Hotel]]="","",FORM_CAMP[[#This Row],[Hotel]])</f>
        <v/>
      </c>
      <c r="O27" s="18" t="str">
        <f>IF(FORM_TRANS7[[#This Row],[ID]]="","",COUNTIF(FORM_CAMP[[#This Row],[Room (09/05)]:[Room (11/05)]],"SINGLE"))</f>
        <v/>
      </c>
      <c r="P27" s="14" t="str">
        <f>IF(FORM_TRANS7[[#This Row],[ID]]="","",COUNTIF(FORM_CAMP[[#This Row],[Room (09/05)]:[Room (11/05)]],"TWIN"))</f>
        <v/>
      </c>
      <c r="Q27" s="18" t="str">
        <f>IF(FORM_TRANS7[[#This Row],[ID]]="","",COUNTIF(FORM_CAMP[[#This Row],[Room (09/05)]:[Room (11/05)]],"ALONE IN TWIIN"))</f>
        <v/>
      </c>
      <c r="R27" s="18" t="str">
        <f>IF(FORM_TRANS7[[#This Row],[ID]]="","",COUNTIF(FORM_CAMP[[#This Row],[Room (09/05)]:[Room (11/05)]],"TRIPLE"))</f>
        <v/>
      </c>
      <c r="S27" s="18" t="str">
        <f>IF(FORM_TRANS7[[#This Row],[ID]]="","",COUNTIF(FORM_CAMP[[#This Row],[Room (09/05)]:[Room (11/05)]],"TRIPLE"))</f>
        <v/>
      </c>
      <c r="T27" s="18" t="str">
        <f>IF(FORM_TRANS7[[#This Row],[ID]]="","",COUNTIF(FORM_CAMP[[#This Row],[Room (09/05)]:[Room (11/05)]],"QUADRUPLE"))</f>
        <v/>
      </c>
      <c r="U27" s="66">
        <f t="shared" si="1"/>
        <v>0</v>
      </c>
      <c r="V27" s="18" t="str">
        <f>IF(FORM_TRANS7[[#This Row],[ID]]="","",1)</f>
        <v/>
      </c>
      <c r="W27" s="14" t="str">
        <f>IF(FORM_TRANS7[[#This Row],[Hotel]]="","",FORM_GEN[[#This Row],[Exit Test]])</f>
        <v/>
      </c>
      <c r="X27" s="32" t="str">
        <f>IF(FORM_TRANS7[[#This Row],[ID]]="","",IF(ISNUMBER(SEARCH("Competitor",FORM_TRANS7[[#This Row],[ID]])),10,0))</f>
        <v/>
      </c>
      <c r="Y27" s="32" t="str">
        <f>IF(FORM_TRANS7[[#This Row],[ID]]="","",SUM(AC27:AG27)+FORM_TRANS7[[#This Row],[Meal]])</f>
        <v/>
      </c>
      <c r="Z27" s="32" t="str">
        <f>IF(FORM_TRANS7[[#This Row],[ID]]="","",SUM(AH27:AL27)+FORM_TRANS7[[#This Row],[Meal (TC)]])</f>
        <v/>
      </c>
      <c r="AA27" s="40" t="str">
        <f>IF(FORM_TRANS7[[#This Row],[ID]]="","",SUM(AC27:AL27)+VLOOKUP(FORM_TRANS7[[#This Row],[Exit test]],SET!Y$2:Z$5,2,FALSE)+FORM_TRANS7[[#This Row],[EJU Entree Fee]]+FORM_TRANS7[[#This Row],[PCR at arrival]]*100+FORM_TRANS7[[#This Row],[Meal]]+FORM_TRANS7[[#This Row],[Meal (TC)]])</f>
        <v/>
      </c>
      <c r="AC27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7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7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7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7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7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7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7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7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7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7" s="38">
        <f>COUNTIF(FORM_COMP[[#This Row],[Lunch (04/05)]:[Diner (06/05)]],"Box")*VLOOKUP("Box",SET!AQ$2:AR$7,2,FALSE)</f>
        <v>0</v>
      </c>
      <c r="AO27" s="39">
        <f>COUNTIF(FORM_COMP[[#This Row],[Lunch (04/05)]:[Diner (08/05)]],"*Lunch hotel*")*VLOOKUP("Lunch hotel",SET!AQ$2:AR$7,2,FALSE)</f>
        <v>0</v>
      </c>
      <c r="AP27" s="39">
        <f>COUNTIF(FORM_COMP[[#This Row],[Lunch (04/05)]:[Diner (08/05)]],"*Diner hotel*")*VLOOKUP("Diner hotel",SET!AQ$2:AR$7,2,FALSE)</f>
        <v>0</v>
      </c>
      <c r="AQ27" s="39">
        <f>COUNTIF(FORM_COMP[[#This Row],[Lunch (04/05)]:[Diner (08/05)]],"*Lunch competition*")*VLOOKUP("Lunch competition",SET!AQ$2:AR$7,2,FALSE)</f>
        <v>0</v>
      </c>
      <c r="AR27" s="39">
        <f>IF(FORM_TRANS7[[#This Row],[Hotel (TC)]]="",0,COUNTIF(FORM_CAMP[[#This Row],[Lunch (09/05)]:[Diner (11/05)]],"Lunch hotel")*VLOOKUP(FORM_TRANS7[[#This Row],[Hotel (TC)]],SET!AT$2:AU$5,2,FALSE))</f>
        <v>0</v>
      </c>
      <c r="AS27" s="39">
        <f>IF(FORM_TRANS7[[#This Row],[Hotel (TC)]]="",0,COUNTIF(FORM_CAMP[[#This Row],[Lunch (09/05)]:[Diner (11/05)]],"Diner hotel")*VLOOKUP(FORM_TRANS7[[#This Row],[Hotel (TC)]],SET!AT$2:AU$5,2,FALSE))</f>
        <v>0</v>
      </c>
      <c r="AT27" s="38"/>
      <c r="AU27" s="39"/>
      <c r="AV27" s="39"/>
      <c r="AW27" s="39"/>
    </row>
    <row r="28" spans="2:49">
      <c r="B28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8" s="14">
        <v>16</v>
      </c>
      <c r="D28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8" s="15" t="str">
        <f>IF(FORM_TRANS7[[#This Row],[ID]]="","",FORM_GEN[[#This Row],[Arrival date]])</f>
        <v/>
      </c>
      <c r="F28" s="15" t="str">
        <f>IF(FORM_TRANS7[[#This Row],[ID]]="","",FORM_GEN[[#This Row],[Departure date]])</f>
        <v/>
      </c>
      <c r="G28" s="15" t="str">
        <f>IF(FORM_COMP[[#This Row],[Hotel]]="","",FORM_COMP[[#This Row],[Hotel]])</f>
        <v/>
      </c>
      <c r="H28" s="14" t="str">
        <f>IF(FORM_TRANS7[[#This Row],[ID]]="","",COUNTIF(FORM_COMP[[#This Row],[Room (04/05)]:[Room (08/05)]],"SINGLE"))</f>
        <v/>
      </c>
      <c r="I28" s="18" t="str">
        <f>IF(FORM_TRANS7[[#This Row],[ID]]="","",COUNTIF(FORM_COMP[[#This Row],[Room (04/05)]:[Room (08/05)]],"TWIN"))</f>
        <v/>
      </c>
      <c r="J28" s="18" t="str">
        <f>IF(FORM_TRANS7[[#This Row],[ID]]="","",COUNTIF(FORM_COMP[[#This Row],[Room (04/05)]:[Room (08/05)]],"ALONE IN TWIIN"))</f>
        <v/>
      </c>
      <c r="K28" s="18" t="str">
        <f>IF(FORM_TRANS7[[#This Row],[ID]]="","",COUNTIF(FORM_COMP[[#This Row],[Room (04/05)]:[Room (08/05)]],"TRIPLE"))</f>
        <v/>
      </c>
      <c r="L28" s="18" t="str">
        <f>IF(FORM_TRANS7[[#This Row],[ID]]="","",COUNTIF(FORM_COMP[[#This Row],[Room (04/05)]:[Room (08/05)]],"QUADRUPLE"))</f>
        <v/>
      </c>
      <c r="M28" s="66">
        <f t="shared" si="0"/>
        <v>0</v>
      </c>
      <c r="N28" s="14" t="str">
        <f>IF(FORM_CAMP[[#This Row],[Hotel]]="","",FORM_CAMP[[#This Row],[Hotel]])</f>
        <v/>
      </c>
      <c r="O28" s="18" t="str">
        <f>IF(FORM_TRANS7[[#This Row],[ID]]="","",COUNTIF(FORM_CAMP[[#This Row],[Room (09/05)]:[Room (11/05)]],"SINGLE"))</f>
        <v/>
      </c>
      <c r="P28" s="14" t="str">
        <f>IF(FORM_TRANS7[[#This Row],[ID]]="","",COUNTIF(FORM_CAMP[[#This Row],[Room (09/05)]:[Room (11/05)]],"TWIN"))</f>
        <v/>
      </c>
      <c r="Q28" s="18" t="str">
        <f>IF(FORM_TRANS7[[#This Row],[ID]]="","",COUNTIF(FORM_CAMP[[#This Row],[Room (09/05)]:[Room (11/05)]],"ALONE IN TWIIN"))</f>
        <v/>
      </c>
      <c r="R28" s="18" t="str">
        <f>IF(FORM_TRANS7[[#This Row],[ID]]="","",COUNTIF(FORM_CAMP[[#This Row],[Room (09/05)]:[Room (11/05)]],"TRIPLE"))</f>
        <v/>
      </c>
      <c r="S28" s="18" t="str">
        <f>IF(FORM_TRANS7[[#This Row],[ID]]="","",COUNTIF(FORM_CAMP[[#This Row],[Room (09/05)]:[Room (11/05)]],"TRIPLE"))</f>
        <v/>
      </c>
      <c r="T28" s="18" t="str">
        <f>IF(FORM_TRANS7[[#This Row],[ID]]="","",COUNTIF(FORM_CAMP[[#This Row],[Room (09/05)]:[Room (11/05)]],"QUADRUPLE"))</f>
        <v/>
      </c>
      <c r="U28" s="66">
        <f t="shared" si="1"/>
        <v>0</v>
      </c>
      <c r="V28" s="18" t="str">
        <f>IF(FORM_TRANS7[[#This Row],[ID]]="","",1)</f>
        <v/>
      </c>
      <c r="W28" s="14" t="str">
        <f>IF(FORM_TRANS7[[#This Row],[Hotel]]="","",FORM_GEN[[#This Row],[Exit Test]])</f>
        <v/>
      </c>
      <c r="X28" s="32" t="str">
        <f>IF(FORM_TRANS7[[#This Row],[ID]]="","",IF(ISNUMBER(SEARCH("Competitor",FORM_TRANS7[[#This Row],[ID]])),10,0))</f>
        <v/>
      </c>
      <c r="Y28" s="32" t="str">
        <f>IF(FORM_TRANS7[[#This Row],[ID]]="","",SUM(AC28:AG28)+FORM_TRANS7[[#This Row],[Meal]])</f>
        <v/>
      </c>
      <c r="Z28" s="32" t="str">
        <f>IF(FORM_TRANS7[[#This Row],[ID]]="","",SUM(AH28:AL28)+FORM_TRANS7[[#This Row],[Meal (TC)]])</f>
        <v/>
      </c>
      <c r="AA28" s="40" t="str">
        <f>IF(FORM_TRANS7[[#This Row],[ID]]="","",SUM(AC28:AL28)+VLOOKUP(FORM_TRANS7[[#This Row],[Exit test]],SET!Y$2:Z$5,2,FALSE)+FORM_TRANS7[[#This Row],[EJU Entree Fee]]+FORM_TRANS7[[#This Row],[PCR at arrival]]*100+FORM_TRANS7[[#This Row],[Meal]]+FORM_TRANS7[[#This Row],[Meal (TC)]])</f>
        <v/>
      </c>
      <c r="AC28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8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8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8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8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8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8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8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8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8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8" s="38">
        <f>COUNTIF(FORM_COMP[[#This Row],[Lunch (04/05)]:[Diner (06/05)]],"Box")*VLOOKUP("Box",SET!AQ$2:AR$7,2,FALSE)</f>
        <v>0</v>
      </c>
      <c r="AO28" s="39">
        <f>COUNTIF(FORM_COMP[[#This Row],[Lunch (04/05)]:[Diner (08/05)]],"*Lunch hotel*")*VLOOKUP("Lunch hotel",SET!AQ$2:AR$7,2,FALSE)</f>
        <v>0</v>
      </c>
      <c r="AP28" s="39">
        <f>COUNTIF(FORM_COMP[[#This Row],[Lunch (04/05)]:[Diner (08/05)]],"*Diner hotel*")*VLOOKUP("Diner hotel",SET!AQ$2:AR$7,2,FALSE)</f>
        <v>0</v>
      </c>
      <c r="AQ28" s="39">
        <f>COUNTIF(FORM_COMP[[#This Row],[Lunch (04/05)]:[Diner (08/05)]],"*Lunch competition*")*VLOOKUP("Lunch competition",SET!AQ$2:AR$7,2,FALSE)</f>
        <v>0</v>
      </c>
      <c r="AR28" s="39">
        <f>IF(FORM_TRANS7[[#This Row],[Hotel (TC)]]="",0,COUNTIF(FORM_CAMP[[#This Row],[Lunch (09/05)]:[Diner (11/05)]],"Lunch hotel")*VLOOKUP(FORM_TRANS7[[#This Row],[Hotel (TC)]],SET!AT$2:AU$5,2,FALSE))</f>
        <v>0</v>
      </c>
      <c r="AS28" s="39">
        <f>IF(FORM_TRANS7[[#This Row],[Hotel (TC)]]="",0,COUNTIF(FORM_CAMP[[#This Row],[Lunch (09/05)]:[Diner (11/05)]],"Diner hotel")*VLOOKUP(FORM_TRANS7[[#This Row],[Hotel (TC)]],SET!AT$2:AU$5,2,FALSE))</f>
        <v>0</v>
      </c>
      <c r="AT28" s="38"/>
      <c r="AU28" s="39"/>
      <c r="AV28" s="39"/>
      <c r="AW28" s="39"/>
    </row>
    <row r="29" spans="2:49">
      <c r="B29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29" s="14">
        <v>17</v>
      </c>
      <c r="D29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29" s="15" t="str">
        <f>IF(FORM_TRANS7[[#This Row],[ID]]="","",FORM_GEN[[#This Row],[Arrival date]])</f>
        <v/>
      </c>
      <c r="F29" s="15" t="str">
        <f>IF(FORM_TRANS7[[#This Row],[ID]]="","",FORM_GEN[[#This Row],[Departure date]])</f>
        <v/>
      </c>
      <c r="G29" s="15" t="str">
        <f>IF(FORM_COMP[[#This Row],[Hotel]]="","",FORM_COMP[[#This Row],[Hotel]])</f>
        <v/>
      </c>
      <c r="H29" s="14" t="str">
        <f>IF(FORM_TRANS7[[#This Row],[ID]]="","",COUNTIF(FORM_COMP[[#This Row],[Room (04/05)]:[Room (08/05)]],"SINGLE"))</f>
        <v/>
      </c>
      <c r="I29" s="18" t="str">
        <f>IF(FORM_TRANS7[[#This Row],[ID]]="","",COUNTIF(FORM_COMP[[#This Row],[Room (04/05)]:[Room (08/05)]],"TWIN"))</f>
        <v/>
      </c>
      <c r="J29" s="18" t="str">
        <f>IF(FORM_TRANS7[[#This Row],[ID]]="","",COUNTIF(FORM_COMP[[#This Row],[Room (04/05)]:[Room (08/05)]],"ALONE IN TWIIN"))</f>
        <v/>
      </c>
      <c r="K29" s="18" t="str">
        <f>IF(FORM_TRANS7[[#This Row],[ID]]="","",COUNTIF(FORM_COMP[[#This Row],[Room (04/05)]:[Room (08/05)]],"TRIPLE"))</f>
        <v/>
      </c>
      <c r="L29" s="18" t="str">
        <f>IF(FORM_TRANS7[[#This Row],[ID]]="","",COUNTIF(FORM_COMP[[#This Row],[Room (04/05)]:[Room (08/05)]],"QUADRUPLE"))</f>
        <v/>
      </c>
      <c r="M29" s="66">
        <f t="shared" si="0"/>
        <v>0</v>
      </c>
      <c r="N29" s="14" t="str">
        <f>IF(FORM_CAMP[[#This Row],[Hotel]]="","",FORM_CAMP[[#This Row],[Hotel]])</f>
        <v/>
      </c>
      <c r="O29" s="18" t="str">
        <f>IF(FORM_TRANS7[[#This Row],[ID]]="","",COUNTIF(FORM_CAMP[[#This Row],[Room (09/05)]:[Room (11/05)]],"SINGLE"))</f>
        <v/>
      </c>
      <c r="P29" s="14" t="str">
        <f>IF(FORM_TRANS7[[#This Row],[ID]]="","",COUNTIF(FORM_CAMP[[#This Row],[Room (09/05)]:[Room (11/05)]],"TWIN"))</f>
        <v/>
      </c>
      <c r="Q29" s="18" t="str">
        <f>IF(FORM_TRANS7[[#This Row],[ID]]="","",COUNTIF(FORM_CAMP[[#This Row],[Room (09/05)]:[Room (11/05)]],"ALONE IN TWIIN"))</f>
        <v/>
      </c>
      <c r="R29" s="18" t="str">
        <f>IF(FORM_TRANS7[[#This Row],[ID]]="","",COUNTIF(FORM_CAMP[[#This Row],[Room (09/05)]:[Room (11/05)]],"TRIPLE"))</f>
        <v/>
      </c>
      <c r="S29" s="18" t="str">
        <f>IF(FORM_TRANS7[[#This Row],[ID]]="","",COUNTIF(FORM_CAMP[[#This Row],[Room (09/05)]:[Room (11/05)]],"TRIPLE"))</f>
        <v/>
      </c>
      <c r="T29" s="18" t="str">
        <f>IF(FORM_TRANS7[[#This Row],[ID]]="","",COUNTIF(FORM_CAMP[[#This Row],[Room (09/05)]:[Room (11/05)]],"QUADRUPLE"))</f>
        <v/>
      </c>
      <c r="U29" s="66">
        <f t="shared" si="1"/>
        <v>0</v>
      </c>
      <c r="V29" s="18" t="str">
        <f>IF(FORM_TRANS7[[#This Row],[ID]]="","",1)</f>
        <v/>
      </c>
      <c r="W29" s="14" t="str">
        <f>IF(FORM_TRANS7[[#This Row],[Hotel]]="","",FORM_GEN[[#This Row],[Exit Test]])</f>
        <v/>
      </c>
      <c r="X29" s="32" t="str">
        <f>IF(FORM_TRANS7[[#This Row],[ID]]="","",IF(ISNUMBER(SEARCH("Competitor",FORM_TRANS7[[#This Row],[ID]])),10,0))</f>
        <v/>
      </c>
      <c r="Y29" s="32" t="str">
        <f>IF(FORM_TRANS7[[#This Row],[ID]]="","",SUM(AC29:AG29)+FORM_TRANS7[[#This Row],[Meal]])</f>
        <v/>
      </c>
      <c r="Z29" s="32" t="str">
        <f>IF(FORM_TRANS7[[#This Row],[ID]]="","",SUM(AH29:AL29)+FORM_TRANS7[[#This Row],[Meal (TC)]])</f>
        <v/>
      </c>
      <c r="AA29" s="40" t="str">
        <f>IF(FORM_TRANS7[[#This Row],[ID]]="","",SUM(AC29:AL29)+VLOOKUP(FORM_TRANS7[[#This Row],[Exit test]],SET!Y$2:Z$5,2,FALSE)+FORM_TRANS7[[#This Row],[EJU Entree Fee]]+FORM_TRANS7[[#This Row],[PCR at arrival]]*100+FORM_TRANS7[[#This Row],[Meal]]+FORM_TRANS7[[#This Row],[Meal (TC)]])</f>
        <v/>
      </c>
      <c r="AC29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29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29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29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29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29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29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29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29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29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29" s="38">
        <f>COUNTIF(FORM_COMP[[#This Row],[Lunch (04/05)]:[Diner (06/05)]],"Box")*VLOOKUP("Box",SET!AQ$2:AR$7,2,FALSE)</f>
        <v>0</v>
      </c>
      <c r="AO29" s="39">
        <f>COUNTIF(FORM_COMP[[#This Row],[Lunch (04/05)]:[Diner (08/05)]],"*Lunch hotel*")*VLOOKUP("Lunch hotel",SET!AQ$2:AR$7,2,FALSE)</f>
        <v>0</v>
      </c>
      <c r="AP29" s="39">
        <f>COUNTIF(FORM_COMP[[#This Row],[Lunch (04/05)]:[Diner (08/05)]],"*Diner hotel*")*VLOOKUP("Diner hotel",SET!AQ$2:AR$7,2,FALSE)</f>
        <v>0</v>
      </c>
      <c r="AQ29" s="39">
        <f>COUNTIF(FORM_COMP[[#This Row],[Lunch (04/05)]:[Diner (08/05)]],"*Lunch competition*")*VLOOKUP("Lunch competition",SET!AQ$2:AR$7,2,FALSE)</f>
        <v>0</v>
      </c>
      <c r="AR29" s="39">
        <f>IF(FORM_TRANS7[[#This Row],[Hotel (TC)]]="",0,COUNTIF(FORM_CAMP[[#This Row],[Lunch (09/05)]:[Diner (11/05)]],"Lunch hotel")*VLOOKUP(FORM_TRANS7[[#This Row],[Hotel (TC)]],SET!AT$2:AU$5,2,FALSE))</f>
        <v>0</v>
      </c>
      <c r="AS29" s="39">
        <f>IF(FORM_TRANS7[[#This Row],[Hotel (TC)]]="",0,COUNTIF(FORM_CAMP[[#This Row],[Lunch (09/05)]:[Diner (11/05)]],"Diner hotel")*VLOOKUP(FORM_TRANS7[[#This Row],[Hotel (TC)]],SET!AT$2:AU$5,2,FALSE))</f>
        <v>0</v>
      </c>
      <c r="AT29" s="38"/>
      <c r="AU29" s="39"/>
      <c r="AV29" s="39"/>
      <c r="AW29" s="39"/>
    </row>
    <row r="30" spans="2:49">
      <c r="B30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0" s="14">
        <v>18</v>
      </c>
      <c r="D30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0" s="15" t="str">
        <f>IF(FORM_TRANS7[[#This Row],[ID]]="","",FORM_GEN[[#This Row],[Arrival date]])</f>
        <v/>
      </c>
      <c r="F30" s="15" t="str">
        <f>IF(FORM_TRANS7[[#This Row],[ID]]="","",FORM_GEN[[#This Row],[Departure date]])</f>
        <v/>
      </c>
      <c r="G30" s="15" t="str">
        <f>IF(FORM_COMP[[#This Row],[Hotel]]="","",FORM_COMP[[#This Row],[Hotel]])</f>
        <v/>
      </c>
      <c r="H30" s="14" t="str">
        <f>IF(FORM_TRANS7[[#This Row],[ID]]="","",COUNTIF(FORM_COMP[[#This Row],[Room (04/05)]:[Room (08/05)]],"SINGLE"))</f>
        <v/>
      </c>
      <c r="I30" s="18" t="str">
        <f>IF(FORM_TRANS7[[#This Row],[ID]]="","",COUNTIF(FORM_COMP[[#This Row],[Room (04/05)]:[Room (08/05)]],"TWIN"))</f>
        <v/>
      </c>
      <c r="J30" s="18" t="str">
        <f>IF(FORM_TRANS7[[#This Row],[ID]]="","",COUNTIF(FORM_COMP[[#This Row],[Room (04/05)]:[Room (08/05)]],"ALONE IN TWIIN"))</f>
        <v/>
      </c>
      <c r="K30" s="18" t="str">
        <f>IF(FORM_TRANS7[[#This Row],[ID]]="","",COUNTIF(FORM_COMP[[#This Row],[Room (04/05)]:[Room (08/05)]],"TRIPLE"))</f>
        <v/>
      </c>
      <c r="L30" s="18" t="str">
        <f>IF(FORM_TRANS7[[#This Row],[ID]]="","",COUNTIF(FORM_COMP[[#This Row],[Room (04/05)]:[Room (08/05)]],"QUADRUPLE"))</f>
        <v/>
      </c>
      <c r="M30" s="66">
        <f t="shared" si="0"/>
        <v>0</v>
      </c>
      <c r="N30" s="14" t="str">
        <f>IF(FORM_CAMP[[#This Row],[Hotel]]="","",FORM_CAMP[[#This Row],[Hotel]])</f>
        <v/>
      </c>
      <c r="O30" s="18" t="str">
        <f>IF(FORM_TRANS7[[#This Row],[ID]]="","",COUNTIF(FORM_CAMP[[#This Row],[Room (09/05)]:[Room (11/05)]],"SINGLE"))</f>
        <v/>
      </c>
      <c r="P30" s="14" t="str">
        <f>IF(FORM_TRANS7[[#This Row],[ID]]="","",COUNTIF(FORM_CAMP[[#This Row],[Room (09/05)]:[Room (11/05)]],"TWIN"))</f>
        <v/>
      </c>
      <c r="Q30" s="18" t="str">
        <f>IF(FORM_TRANS7[[#This Row],[ID]]="","",COUNTIF(FORM_CAMP[[#This Row],[Room (09/05)]:[Room (11/05)]],"ALONE IN TWIIN"))</f>
        <v/>
      </c>
      <c r="R30" s="18" t="str">
        <f>IF(FORM_TRANS7[[#This Row],[ID]]="","",COUNTIF(FORM_CAMP[[#This Row],[Room (09/05)]:[Room (11/05)]],"TRIPLE"))</f>
        <v/>
      </c>
      <c r="S30" s="18" t="str">
        <f>IF(FORM_TRANS7[[#This Row],[ID]]="","",COUNTIF(FORM_CAMP[[#This Row],[Room (09/05)]:[Room (11/05)]],"TRIPLE"))</f>
        <v/>
      </c>
      <c r="T30" s="18" t="str">
        <f>IF(FORM_TRANS7[[#This Row],[ID]]="","",COUNTIF(FORM_CAMP[[#This Row],[Room (09/05)]:[Room (11/05)]],"QUADRUPLE"))</f>
        <v/>
      </c>
      <c r="U30" s="66">
        <f t="shared" si="1"/>
        <v>0</v>
      </c>
      <c r="V30" s="18" t="str">
        <f>IF(FORM_TRANS7[[#This Row],[ID]]="","",1)</f>
        <v/>
      </c>
      <c r="W30" s="14" t="str">
        <f>IF(FORM_TRANS7[[#This Row],[Hotel]]="","",FORM_GEN[[#This Row],[Exit Test]])</f>
        <v/>
      </c>
      <c r="X30" s="32" t="str">
        <f>IF(FORM_TRANS7[[#This Row],[ID]]="","",IF(ISNUMBER(SEARCH("Competitor",FORM_TRANS7[[#This Row],[ID]])),10,0))</f>
        <v/>
      </c>
      <c r="Y30" s="32" t="str">
        <f>IF(FORM_TRANS7[[#This Row],[ID]]="","",SUM(AC30:AG30)+FORM_TRANS7[[#This Row],[Meal]])</f>
        <v/>
      </c>
      <c r="Z30" s="32" t="str">
        <f>IF(FORM_TRANS7[[#This Row],[ID]]="","",SUM(AH30:AL30)+FORM_TRANS7[[#This Row],[Meal (TC)]])</f>
        <v/>
      </c>
      <c r="AA30" s="40" t="str">
        <f>IF(FORM_TRANS7[[#This Row],[ID]]="","",SUM(AC30:AL30)+VLOOKUP(FORM_TRANS7[[#This Row],[Exit test]],SET!Y$2:Z$5,2,FALSE)+FORM_TRANS7[[#This Row],[EJU Entree Fee]]+FORM_TRANS7[[#This Row],[PCR at arrival]]*100+FORM_TRANS7[[#This Row],[Meal]]+FORM_TRANS7[[#This Row],[Meal (TC)]])</f>
        <v/>
      </c>
      <c r="AC30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0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0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0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0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0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0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0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0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0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0" s="38">
        <f>COUNTIF(FORM_COMP[[#This Row],[Lunch (04/05)]:[Diner (06/05)]],"Box")*VLOOKUP("Box",SET!AQ$2:AR$7,2,FALSE)</f>
        <v>0</v>
      </c>
      <c r="AO30" s="39">
        <f>COUNTIF(FORM_COMP[[#This Row],[Lunch (04/05)]:[Diner (08/05)]],"*Lunch hotel*")*VLOOKUP("Lunch hotel",SET!AQ$2:AR$7,2,FALSE)</f>
        <v>0</v>
      </c>
      <c r="AP30" s="39">
        <f>COUNTIF(FORM_COMP[[#This Row],[Lunch (04/05)]:[Diner (08/05)]],"*Diner hotel*")*VLOOKUP("Diner hotel",SET!AQ$2:AR$7,2,FALSE)</f>
        <v>0</v>
      </c>
      <c r="AQ30" s="39">
        <f>COUNTIF(FORM_COMP[[#This Row],[Lunch (04/05)]:[Diner (08/05)]],"*Lunch competition*")*VLOOKUP("Lunch competition",SET!AQ$2:AR$7,2,FALSE)</f>
        <v>0</v>
      </c>
      <c r="AR30" s="39">
        <f>IF(FORM_TRANS7[[#This Row],[Hotel (TC)]]="",0,COUNTIF(FORM_CAMP[[#This Row],[Lunch (09/05)]:[Diner (11/05)]],"Lunch hotel")*VLOOKUP(FORM_TRANS7[[#This Row],[Hotel (TC)]],SET!AT$2:AU$5,2,FALSE))</f>
        <v>0</v>
      </c>
      <c r="AS30" s="39">
        <f>IF(FORM_TRANS7[[#This Row],[Hotel (TC)]]="",0,COUNTIF(FORM_CAMP[[#This Row],[Lunch (09/05)]:[Diner (11/05)]],"Diner hotel")*VLOOKUP(FORM_TRANS7[[#This Row],[Hotel (TC)]],SET!AT$2:AU$5,2,FALSE))</f>
        <v>0</v>
      </c>
      <c r="AT30" s="38"/>
      <c r="AU30" s="39"/>
      <c r="AV30" s="39"/>
      <c r="AW30" s="39"/>
    </row>
    <row r="31" spans="2:49">
      <c r="B31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1" s="14">
        <v>19</v>
      </c>
      <c r="D31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1" s="15" t="str">
        <f>IF(FORM_TRANS7[[#This Row],[ID]]="","",FORM_GEN[[#This Row],[Arrival date]])</f>
        <v/>
      </c>
      <c r="F31" s="15" t="str">
        <f>IF(FORM_TRANS7[[#This Row],[ID]]="","",FORM_GEN[[#This Row],[Departure date]])</f>
        <v/>
      </c>
      <c r="G31" s="15" t="str">
        <f>IF(FORM_COMP[[#This Row],[Hotel]]="","",FORM_COMP[[#This Row],[Hotel]])</f>
        <v/>
      </c>
      <c r="H31" s="14" t="str">
        <f>IF(FORM_TRANS7[[#This Row],[ID]]="","",COUNTIF(FORM_COMP[[#This Row],[Room (04/05)]:[Room (08/05)]],"SINGLE"))</f>
        <v/>
      </c>
      <c r="I31" s="18" t="str">
        <f>IF(FORM_TRANS7[[#This Row],[ID]]="","",COUNTIF(FORM_COMP[[#This Row],[Room (04/05)]:[Room (08/05)]],"TWIN"))</f>
        <v/>
      </c>
      <c r="J31" s="18" t="str">
        <f>IF(FORM_TRANS7[[#This Row],[ID]]="","",COUNTIF(FORM_COMP[[#This Row],[Room (04/05)]:[Room (08/05)]],"ALONE IN TWIIN"))</f>
        <v/>
      </c>
      <c r="K31" s="18" t="str">
        <f>IF(FORM_TRANS7[[#This Row],[ID]]="","",COUNTIF(FORM_COMP[[#This Row],[Room (04/05)]:[Room (08/05)]],"TRIPLE"))</f>
        <v/>
      </c>
      <c r="L31" s="18" t="str">
        <f>IF(FORM_TRANS7[[#This Row],[ID]]="","",COUNTIF(FORM_COMP[[#This Row],[Room (04/05)]:[Room (08/05)]],"QUADRUPLE"))</f>
        <v/>
      </c>
      <c r="M31" s="66">
        <f t="shared" si="0"/>
        <v>0</v>
      </c>
      <c r="N31" s="14" t="str">
        <f>IF(FORM_CAMP[[#This Row],[Hotel]]="","",FORM_CAMP[[#This Row],[Hotel]])</f>
        <v/>
      </c>
      <c r="O31" s="18" t="str">
        <f>IF(FORM_TRANS7[[#This Row],[ID]]="","",COUNTIF(FORM_CAMP[[#This Row],[Room (09/05)]:[Room (11/05)]],"SINGLE"))</f>
        <v/>
      </c>
      <c r="P31" s="14" t="str">
        <f>IF(FORM_TRANS7[[#This Row],[ID]]="","",COUNTIF(FORM_CAMP[[#This Row],[Room (09/05)]:[Room (11/05)]],"TWIN"))</f>
        <v/>
      </c>
      <c r="Q31" s="18" t="str">
        <f>IF(FORM_TRANS7[[#This Row],[ID]]="","",COUNTIF(FORM_CAMP[[#This Row],[Room (09/05)]:[Room (11/05)]],"ALONE IN TWIIN"))</f>
        <v/>
      </c>
      <c r="R31" s="18" t="str">
        <f>IF(FORM_TRANS7[[#This Row],[ID]]="","",COUNTIF(FORM_CAMP[[#This Row],[Room (09/05)]:[Room (11/05)]],"TRIPLE"))</f>
        <v/>
      </c>
      <c r="S31" s="18" t="str">
        <f>IF(FORM_TRANS7[[#This Row],[ID]]="","",COUNTIF(FORM_CAMP[[#This Row],[Room (09/05)]:[Room (11/05)]],"TRIPLE"))</f>
        <v/>
      </c>
      <c r="T31" s="18" t="str">
        <f>IF(FORM_TRANS7[[#This Row],[ID]]="","",COUNTIF(FORM_CAMP[[#This Row],[Room (09/05)]:[Room (11/05)]],"QUADRUPLE"))</f>
        <v/>
      </c>
      <c r="U31" s="66">
        <f t="shared" si="1"/>
        <v>0</v>
      </c>
      <c r="V31" s="18" t="str">
        <f>IF(FORM_TRANS7[[#This Row],[ID]]="","",1)</f>
        <v/>
      </c>
      <c r="W31" s="14" t="str">
        <f>IF(FORM_TRANS7[[#This Row],[Hotel]]="","",FORM_GEN[[#This Row],[Exit Test]])</f>
        <v/>
      </c>
      <c r="X31" s="32" t="str">
        <f>IF(FORM_TRANS7[[#This Row],[ID]]="","",IF(ISNUMBER(SEARCH("Competitor",FORM_TRANS7[[#This Row],[ID]])),10,0))</f>
        <v/>
      </c>
      <c r="Y31" s="32" t="str">
        <f>IF(FORM_TRANS7[[#This Row],[ID]]="","",SUM(AC31:AG31)+FORM_TRANS7[[#This Row],[Meal]])</f>
        <v/>
      </c>
      <c r="Z31" s="32" t="str">
        <f>IF(FORM_TRANS7[[#This Row],[ID]]="","",SUM(AH31:AL31)+FORM_TRANS7[[#This Row],[Meal (TC)]])</f>
        <v/>
      </c>
      <c r="AA31" s="40" t="str">
        <f>IF(FORM_TRANS7[[#This Row],[ID]]="","",SUM(AC31:AL31)+VLOOKUP(FORM_TRANS7[[#This Row],[Exit test]],SET!Y$2:Z$5,2,FALSE)+FORM_TRANS7[[#This Row],[EJU Entree Fee]]+FORM_TRANS7[[#This Row],[PCR at arrival]]*100+FORM_TRANS7[[#This Row],[Meal]]+FORM_TRANS7[[#This Row],[Meal (TC)]])</f>
        <v/>
      </c>
      <c r="AC31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1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1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1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1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1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1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1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1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1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1" s="38">
        <f>COUNTIF(FORM_COMP[[#This Row],[Lunch (04/05)]:[Diner (06/05)]],"Box")*VLOOKUP("Box",SET!AQ$2:AR$7,2,FALSE)</f>
        <v>0</v>
      </c>
      <c r="AO31" s="39">
        <f>COUNTIF(FORM_COMP[[#This Row],[Lunch (04/05)]:[Diner (08/05)]],"*Lunch hotel*")*VLOOKUP("Lunch hotel",SET!AQ$2:AR$7,2,FALSE)</f>
        <v>0</v>
      </c>
      <c r="AP31" s="39">
        <f>COUNTIF(FORM_COMP[[#This Row],[Lunch (04/05)]:[Diner (08/05)]],"*Diner hotel*")*VLOOKUP("Diner hotel",SET!AQ$2:AR$7,2,FALSE)</f>
        <v>0</v>
      </c>
      <c r="AQ31" s="39">
        <f>COUNTIF(FORM_COMP[[#This Row],[Lunch (04/05)]:[Diner (08/05)]],"*Lunch competition*")*VLOOKUP("Lunch competition",SET!AQ$2:AR$7,2,FALSE)</f>
        <v>0</v>
      </c>
      <c r="AR31" s="39">
        <f>IF(FORM_TRANS7[[#This Row],[Hotel (TC)]]="",0,COUNTIF(FORM_CAMP[[#This Row],[Lunch (09/05)]:[Diner (11/05)]],"Lunch hotel")*VLOOKUP(FORM_TRANS7[[#This Row],[Hotel (TC)]],SET!AT$2:AU$5,2,FALSE))</f>
        <v>0</v>
      </c>
      <c r="AS31" s="39">
        <f>IF(FORM_TRANS7[[#This Row],[Hotel (TC)]]="",0,COUNTIF(FORM_CAMP[[#This Row],[Lunch (09/05)]:[Diner (11/05)]],"Diner hotel")*VLOOKUP(FORM_TRANS7[[#This Row],[Hotel (TC)]],SET!AT$2:AU$5,2,FALSE))</f>
        <v>0</v>
      </c>
      <c r="AT31" s="38"/>
      <c r="AU31" s="39"/>
      <c r="AV31" s="39"/>
      <c r="AW31" s="39"/>
    </row>
    <row r="32" spans="2:49">
      <c r="B32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2" s="14">
        <v>20</v>
      </c>
      <c r="D32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2" s="15" t="str">
        <f>IF(FORM_TRANS7[[#This Row],[ID]]="","",FORM_GEN[[#This Row],[Arrival date]])</f>
        <v/>
      </c>
      <c r="F32" s="15" t="str">
        <f>IF(FORM_TRANS7[[#This Row],[ID]]="","",FORM_GEN[[#This Row],[Departure date]])</f>
        <v/>
      </c>
      <c r="G32" s="15" t="str">
        <f>IF(FORM_COMP[[#This Row],[Hotel]]="","",FORM_COMP[[#This Row],[Hotel]])</f>
        <v/>
      </c>
      <c r="H32" s="14" t="str">
        <f>IF(FORM_TRANS7[[#This Row],[ID]]="","",COUNTIF(FORM_COMP[[#This Row],[Room (04/05)]:[Room (08/05)]],"SINGLE"))</f>
        <v/>
      </c>
      <c r="I32" s="18" t="str">
        <f>IF(FORM_TRANS7[[#This Row],[ID]]="","",COUNTIF(FORM_COMP[[#This Row],[Room (04/05)]:[Room (08/05)]],"TWIN"))</f>
        <v/>
      </c>
      <c r="J32" s="18" t="str">
        <f>IF(FORM_TRANS7[[#This Row],[ID]]="","",COUNTIF(FORM_COMP[[#This Row],[Room (04/05)]:[Room (08/05)]],"ALONE IN TWIIN"))</f>
        <v/>
      </c>
      <c r="K32" s="18" t="str">
        <f>IF(FORM_TRANS7[[#This Row],[ID]]="","",COUNTIF(FORM_COMP[[#This Row],[Room (04/05)]:[Room (08/05)]],"TRIPLE"))</f>
        <v/>
      </c>
      <c r="L32" s="18" t="str">
        <f>IF(FORM_TRANS7[[#This Row],[ID]]="","",COUNTIF(FORM_COMP[[#This Row],[Room (04/05)]:[Room (08/05)]],"QUADRUPLE"))</f>
        <v/>
      </c>
      <c r="M32" s="66">
        <f t="shared" si="0"/>
        <v>0</v>
      </c>
      <c r="N32" s="14" t="str">
        <f>IF(FORM_CAMP[[#This Row],[Hotel]]="","",FORM_CAMP[[#This Row],[Hotel]])</f>
        <v/>
      </c>
      <c r="O32" s="18" t="str">
        <f>IF(FORM_TRANS7[[#This Row],[ID]]="","",COUNTIF(FORM_CAMP[[#This Row],[Room (09/05)]:[Room (11/05)]],"SINGLE"))</f>
        <v/>
      </c>
      <c r="P32" s="14" t="str">
        <f>IF(FORM_TRANS7[[#This Row],[ID]]="","",COUNTIF(FORM_CAMP[[#This Row],[Room (09/05)]:[Room (11/05)]],"TWIN"))</f>
        <v/>
      </c>
      <c r="Q32" s="18" t="str">
        <f>IF(FORM_TRANS7[[#This Row],[ID]]="","",COUNTIF(FORM_CAMP[[#This Row],[Room (09/05)]:[Room (11/05)]],"ALONE IN TWIIN"))</f>
        <v/>
      </c>
      <c r="R32" s="18" t="str">
        <f>IF(FORM_TRANS7[[#This Row],[ID]]="","",COUNTIF(FORM_CAMP[[#This Row],[Room (09/05)]:[Room (11/05)]],"TRIPLE"))</f>
        <v/>
      </c>
      <c r="S32" s="18" t="str">
        <f>IF(FORM_TRANS7[[#This Row],[ID]]="","",COUNTIF(FORM_CAMP[[#This Row],[Room (09/05)]:[Room (11/05)]],"TRIPLE"))</f>
        <v/>
      </c>
      <c r="T32" s="18" t="str">
        <f>IF(FORM_TRANS7[[#This Row],[ID]]="","",COUNTIF(FORM_CAMP[[#This Row],[Room (09/05)]:[Room (11/05)]],"QUADRUPLE"))</f>
        <v/>
      </c>
      <c r="U32" s="66">
        <f t="shared" si="1"/>
        <v>0</v>
      </c>
      <c r="V32" s="18" t="str">
        <f>IF(FORM_TRANS7[[#This Row],[ID]]="","",1)</f>
        <v/>
      </c>
      <c r="W32" s="14" t="str">
        <f>IF(FORM_TRANS7[[#This Row],[Hotel]]="","",FORM_GEN[[#This Row],[Exit Test]])</f>
        <v/>
      </c>
      <c r="X32" s="32" t="str">
        <f>IF(FORM_TRANS7[[#This Row],[ID]]="","",IF(ISNUMBER(SEARCH("Competitor",FORM_TRANS7[[#This Row],[ID]])),10,0))</f>
        <v/>
      </c>
      <c r="Y32" s="32" t="str">
        <f>IF(FORM_TRANS7[[#This Row],[ID]]="","",SUM(AC32:AG32)+FORM_TRANS7[[#This Row],[Meal]])</f>
        <v/>
      </c>
      <c r="Z32" s="32" t="str">
        <f>IF(FORM_TRANS7[[#This Row],[ID]]="","",SUM(AH32:AL32)+FORM_TRANS7[[#This Row],[Meal (TC)]])</f>
        <v/>
      </c>
      <c r="AA32" s="40" t="str">
        <f>IF(FORM_TRANS7[[#This Row],[ID]]="","",SUM(AC32:AL32)+VLOOKUP(FORM_TRANS7[[#This Row],[Exit test]],SET!Y$2:Z$5,2,FALSE)+FORM_TRANS7[[#This Row],[EJU Entree Fee]]+FORM_TRANS7[[#This Row],[PCR at arrival]]*100+FORM_TRANS7[[#This Row],[Meal]]+FORM_TRANS7[[#This Row],[Meal (TC)]])</f>
        <v/>
      </c>
      <c r="AC32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2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2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2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2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2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2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2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2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2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2" s="38">
        <f>COUNTIF(FORM_COMP[[#This Row],[Lunch (04/05)]:[Diner (06/05)]],"Box")*VLOOKUP("Box",SET!AQ$2:AR$7,2,FALSE)</f>
        <v>0</v>
      </c>
      <c r="AO32" s="39">
        <f>COUNTIF(FORM_COMP[[#This Row],[Lunch (04/05)]:[Diner (08/05)]],"*Lunch hotel*")*VLOOKUP("Lunch hotel",SET!AQ$2:AR$7,2,FALSE)</f>
        <v>0</v>
      </c>
      <c r="AP32" s="39">
        <f>COUNTIF(FORM_COMP[[#This Row],[Lunch (04/05)]:[Diner (08/05)]],"*Diner hotel*")*VLOOKUP("Diner hotel",SET!AQ$2:AR$7,2,FALSE)</f>
        <v>0</v>
      </c>
      <c r="AQ32" s="39">
        <f>COUNTIF(FORM_COMP[[#This Row],[Lunch (04/05)]:[Diner (08/05)]],"*Lunch competition*")*VLOOKUP("Lunch competition",SET!AQ$2:AR$7,2,FALSE)</f>
        <v>0</v>
      </c>
      <c r="AR32" s="39">
        <f>IF(FORM_TRANS7[[#This Row],[Hotel (TC)]]="",0,COUNTIF(FORM_CAMP[[#This Row],[Lunch (09/05)]:[Diner (11/05)]],"Lunch hotel")*VLOOKUP(FORM_TRANS7[[#This Row],[Hotel (TC)]],SET!AT$2:AU$5,2,FALSE))</f>
        <v>0</v>
      </c>
      <c r="AS32" s="39">
        <f>IF(FORM_TRANS7[[#This Row],[Hotel (TC)]]="",0,COUNTIF(FORM_CAMP[[#This Row],[Lunch (09/05)]:[Diner (11/05)]],"Diner hotel")*VLOOKUP(FORM_TRANS7[[#This Row],[Hotel (TC)]],SET!AT$2:AU$5,2,FALSE))</f>
        <v>0</v>
      </c>
      <c r="AT32" s="38"/>
      <c r="AU32" s="39"/>
      <c r="AV32" s="39"/>
      <c r="AW32" s="39"/>
    </row>
    <row r="33" spans="2:49">
      <c r="B33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3" s="14">
        <v>21</v>
      </c>
      <c r="D33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3" s="15" t="str">
        <f>IF(FORM_TRANS7[[#This Row],[ID]]="","",FORM_GEN[[#This Row],[Arrival date]])</f>
        <v/>
      </c>
      <c r="F33" s="15" t="str">
        <f>IF(FORM_TRANS7[[#This Row],[ID]]="","",FORM_GEN[[#This Row],[Departure date]])</f>
        <v/>
      </c>
      <c r="G33" s="15" t="str">
        <f>IF(FORM_COMP[[#This Row],[Hotel]]="","",FORM_COMP[[#This Row],[Hotel]])</f>
        <v/>
      </c>
      <c r="H33" s="14" t="str">
        <f>IF(FORM_TRANS7[[#This Row],[ID]]="","",COUNTIF(FORM_COMP[[#This Row],[Room (04/05)]:[Room (08/05)]],"SINGLE"))</f>
        <v/>
      </c>
      <c r="I33" s="18" t="str">
        <f>IF(FORM_TRANS7[[#This Row],[ID]]="","",COUNTIF(FORM_COMP[[#This Row],[Room (04/05)]:[Room (08/05)]],"TWIN"))</f>
        <v/>
      </c>
      <c r="J33" s="18" t="str">
        <f>IF(FORM_TRANS7[[#This Row],[ID]]="","",COUNTIF(FORM_COMP[[#This Row],[Room (04/05)]:[Room (08/05)]],"ALONE IN TWIIN"))</f>
        <v/>
      </c>
      <c r="K33" s="18" t="str">
        <f>IF(FORM_TRANS7[[#This Row],[ID]]="","",COUNTIF(FORM_COMP[[#This Row],[Room (04/05)]:[Room (08/05)]],"TRIPLE"))</f>
        <v/>
      </c>
      <c r="L33" s="18" t="str">
        <f>IF(FORM_TRANS7[[#This Row],[ID]]="","",COUNTIF(FORM_COMP[[#This Row],[Room (04/05)]:[Room (08/05)]],"QUADRUPLE"))</f>
        <v/>
      </c>
      <c r="M33" s="66">
        <f t="shared" si="0"/>
        <v>0</v>
      </c>
      <c r="N33" s="14" t="str">
        <f>IF(FORM_CAMP[[#This Row],[Hotel]]="","",FORM_CAMP[[#This Row],[Hotel]])</f>
        <v/>
      </c>
      <c r="O33" s="18" t="str">
        <f>IF(FORM_TRANS7[[#This Row],[ID]]="","",COUNTIF(FORM_CAMP[[#This Row],[Room (09/05)]:[Room (11/05)]],"SINGLE"))</f>
        <v/>
      </c>
      <c r="P33" s="14" t="str">
        <f>IF(FORM_TRANS7[[#This Row],[ID]]="","",COUNTIF(FORM_CAMP[[#This Row],[Room (09/05)]:[Room (11/05)]],"TWIN"))</f>
        <v/>
      </c>
      <c r="Q33" s="18" t="str">
        <f>IF(FORM_TRANS7[[#This Row],[ID]]="","",COUNTIF(FORM_CAMP[[#This Row],[Room (09/05)]:[Room (11/05)]],"ALONE IN TWIIN"))</f>
        <v/>
      </c>
      <c r="R33" s="18" t="str">
        <f>IF(FORM_TRANS7[[#This Row],[ID]]="","",COUNTIF(FORM_CAMP[[#This Row],[Room (09/05)]:[Room (11/05)]],"TRIPLE"))</f>
        <v/>
      </c>
      <c r="S33" s="18" t="str">
        <f>IF(FORM_TRANS7[[#This Row],[ID]]="","",COUNTIF(FORM_CAMP[[#This Row],[Room (09/05)]:[Room (11/05)]],"TRIPLE"))</f>
        <v/>
      </c>
      <c r="T33" s="18" t="str">
        <f>IF(FORM_TRANS7[[#This Row],[ID]]="","",COUNTIF(FORM_CAMP[[#This Row],[Room (09/05)]:[Room (11/05)]],"QUADRUPLE"))</f>
        <v/>
      </c>
      <c r="U33" s="66">
        <f t="shared" si="1"/>
        <v>0</v>
      </c>
      <c r="V33" s="18" t="str">
        <f>IF(FORM_TRANS7[[#This Row],[ID]]="","",1)</f>
        <v/>
      </c>
      <c r="W33" s="14" t="str">
        <f>IF(FORM_TRANS7[[#This Row],[Hotel]]="","",FORM_GEN[[#This Row],[Exit Test]])</f>
        <v/>
      </c>
      <c r="X33" s="32" t="str">
        <f>IF(FORM_TRANS7[[#This Row],[ID]]="","",IF(ISNUMBER(SEARCH("Competitor",FORM_TRANS7[[#This Row],[ID]])),10,0))</f>
        <v/>
      </c>
      <c r="Y33" s="32" t="str">
        <f>IF(FORM_TRANS7[[#This Row],[ID]]="","",SUM(AC33:AG33)+FORM_TRANS7[[#This Row],[Meal]])</f>
        <v/>
      </c>
      <c r="Z33" s="32" t="str">
        <f>IF(FORM_TRANS7[[#This Row],[ID]]="","",SUM(AH33:AL33)+FORM_TRANS7[[#This Row],[Meal (TC)]])</f>
        <v/>
      </c>
      <c r="AA33" s="40" t="str">
        <f>IF(FORM_TRANS7[[#This Row],[ID]]="","",SUM(AC33:AL33)+VLOOKUP(FORM_TRANS7[[#This Row],[Exit test]],SET!Y$2:Z$5,2,FALSE)+FORM_TRANS7[[#This Row],[EJU Entree Fee]]+FORM_TRANS7[[#This Row],[PCR at arrival]]*100+FORM_TRANS7[[#This Row],[Meal]]+FORM_TRANS7[[#This Row],[Meal (TC)]])</f>
        <v/>
      </c>
      <c r="AC33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3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3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3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3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3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3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3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3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3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3" s="38">
        <f>COUNTIF(FORM_COMP[[#This Row],[Lunch (04/05)]:[Diner (06/05)]],"Box")*VLOOKUP("Box",SET!AQ$2:AR$7,2,FALSE)</f>
        <v>0</v>
      </c>
      <c r="AO33" s="39">
        <f>COUNTIF(FORM_COMP[[#This Row],[Lunch (04/05)]:[Diner (08/05)]],"*Lunch hotel*")*VLOOKUP("Lunch hotel",SET!AQ$2:AR$7,2,FALSE)</f>
        <v>0</v>
      </c>
      <c r="AP33" s="39">
        <f>COUNTIF(FORM_COMP[[#This Row],[Lunch (04/05)]:[Diner (08/05)]],"*Diner hotel*")*VLOOKUP("Diner hotel",SET!AQ$2:AR$7,2,FALSE)</f>
        <v>0</v>
      </c>
      <c r="AQ33" s="39">
        <f>COUNTIF(FORM_COMP[[#This Row],[Lunch (04/05)]:[Diner (08/05)]],"*Lunch competition*")*VLOOKUP("Lunch competition",SET!AQ$2:AR$7,2,FALSE)</f>
        <v>0</v>
      </c>
      <c r="AR33" s="39">
        <f>IF(FORM_TRANS7[[#This Row],[Hotel (TC)]]="",0,COUNTIF(FORM_CAMP[[#This Row],[Lunch (09/05)]:[Diner (11/05)]],"Lunch hotel")*VLOOKUP(FORM_TRANS7[[#This Row],[Hotel (TC)]],SET!AT$2:AU$5,2,FALSE))</f>
        <v>0</v>
      </c>
      <c r="AS33" s="39">
        <f>IF(FORM_TRANS7[[#This Row],[Hotel (TC)]]="",0,COUNTIF(FORM_CAMP[[#This Row],[Lunch (09/05)]:[Diner (11/05)]],"Diner hotel")*VLOOKUP(FORM_TRANS7[[#This Row],[Hotel (TC)]],SET!AT$2:AU$5,2,FALSE))</f>
        <v>0</v>
      </c>
      <c r="AT33" s="38"/>
      <c r="AU33" s="39"/>
      <c r="AV33" s="39"/>
      <c r="AW33" s="39"/>
    </row>
    <row r="34" spans="2:49">
      <c r="B34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4" s="14">
        <v>22</v>
      </c>
      <c r="D34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4" s="15" t="str">
        <f>IF(FORM_TRANS7[[#This Row],[ID]]="","",FORM_GEN[[#This Row],[Arrival date]])</f>
        <v/>
      </c>
      <c r="F34" s="15" t="str">
        <f>IF(FORM_TRANS7[[#This Row],[ID]]="","",FORM_GEN[[#This Row],[Departure date]])</f>
        <v/>
      </c>
      <c r="G34" s="15" t="str">
        <f>IF(FORM_COMP[[#This Row],[Hotel]]="","",FORM_COMP[[#This Row],[Hotel]])</f>
        <v/>
      </c>
      <c r="H34" s="14" t="str">
        <f>IF(FORM_TRANS7[[#This Row],[ID]]="","",COUNTIF(FORM_COMP[[#This Row],[Room (04/05)]:[Room (08/05)]],"SINGLE"))</f>
        <v/>
      </c>
      <c r="I34" s="18" t="str">
        <f>IF(FORM_TRANS7[[#This Row],[ID]]="","",COUNTIF(FORM_COMP[[#This Row],[Room (04/05)]:[Room (08/05)]],"TWIN"))</f>
        <v/>
      </c>
      <c r="J34" s="18" t="str">
        <f>IF(FORM_TRANS7[[#This Row],[ID]]="","",COUNTIF(FORM_COMP[[#This Row],[Room (04/05)]:[Room (08/05)]],"ALONE IN TWIIN"))</f>
        <v/>
      </c>
      <c r="K34" s="18" t="str">
        <f>IF(FORM_TRANS7[[#This Row],[ID]]="","",COUNTIF(FORM_COMP[[#This Row],[Room (04/05)]:[Room (08/05)]],"TRIPLE"))</f>
        <v/>
      </c>
      <c r="L34" s="18" t="str">
        <f>IF(FORM_TRANS7[[#This Row],[ID]]="","",COUNTIF(FORM_COMP[[#This Row],[Room (04/05)]:[Room (08/05)]],"QUADRUPLE"))</f>
        <v/>
      </c>
      <c r="M34" s="66">
        <f t="shared" si="0"/>
        <v>0</v>
      </c>
      <c r="N34" s="14" t="str">
        <f>IF(FORM_CAMP[[#This Row],[Hotel]]="","",FORM_CAMP[[#This Row],[Hotel]])</f>
        <v/>
      </c>
      <c r="O34" s="18" t="str">
        <f>IF(FORM_TRANS7[[#This Row],[ID]]="","",COUNTIF(FORM_CAMP[[#This Row],[Room (09/05)]:[Room (11/05)]],"SINGLE"))</f>
        <v/>
      </c>
      <c r="P34" s="14" t="str">
        <f>IF(FORM_TRANS7[[#This Row],[ID]]="","",COUNTIF(FORM_CAMP[[#This Row],[Room (09/05)]:[Room (11/05)]],"TWIN"))</f>
        <v/>
      </c>
      <c r="Q34" s="18" t="str">
        <f>IF(FORM_TRANS7[[#This Row],[ID]]="","",COUNTIF(FORM_CAMP[[#This Row],[Room (09/05)]:[Room (11/05)]],"ALONE IN TWIIN"))</f>
        <v/>
      </c>
      <c r="R34" s="18" t="str">
        <f>IF(FORM_TRANS7[[#This Row],[ID]]="","",COUNTIF(FORM_CAMP[[#This Row],[Room (09/05)]:[Room (11/05)]],"TRIPLE"))</f>
        <v/>
      </c>
      <c r="S34" s="18" t="str">
        <f>IF(FORM_TRANS7[[#This Row],[ID]]="","",COUNTIF(FORM_CAMP[[#This Row],[Room (09/05)]:[Room (11/05)]],"TRIPLE"))</f>
        <v/>
      </c>
      <c r="T34" s="18" t="str">
        <f>IF(FORM_TRANS7[[#This Row],[ID]]="","",COUNTIF(FORM_CAMP[[#This Row],[Room (09/05)]:[Room (11/05)]],"QUADRUPLE"))</f>
        <v/>
      </c>
      <c r="U34" s="66">
        <f t="shared" si="1"/>
        <v>0</v>
      </c>
      <c r="V34" s="18" t="str">
        <f>IF(FORM_TRANS7[[#This Row],[ID]]="","",1)</f>
        <v/>
      </c>
      <c r="W34" s="14" t="str">
        <f>IF(FORM_TRANS7[[#This Row],[Hotel]]="","",FORM_GEN[[#This Row],[Exit Test]])</f>
        <v/>
      </c>
      <c r="X34" s="32" t="str">
        <f>IF(FORM_TRANS7[[#This Row],[ID]]="","",IF(ISNUMBER(SEARCH("Competitor",FORM_TRANS7[[#This Row],[ID]])),10,0))</f>
        <v/>
      </c>
      <c r="Y34" s="32" t="str">
        <f>IF(FORM_TRANS7[[#This Row],[ID]]="","",SUM(AC34:AG34)+FORM_TRANS7[[#This Row],[Meal]])</f>
        <v/>
      </c>
      <c r="Z34" s="32" t="str">
        <f>IF(FORM_TRANS7[[#This Row],[ID]]="","",SUM(AH34:AL34)+FORM_TRANS7[[#This Row],[Meal (TC)]])</f>
        <v/>
      </c>
      <c r="AA34" s="40" t="str">
        <f>IF(FORM_TRANS7[[#This Row],[ID]]="","",SUM(AC34:AL34)+VLOOKUP(FORM_TRANS7[[#This Row],[Exit test]],SET!Y$2:Z$5,2,FALSE)+FORM_TRANS7[[#This Row],[EJU Entree Fee]]+FORM_TRANS7[[#This Row],[PCR at arrival]]*100+FORM_TRANS7[[#This Row],[Meal]]+FORM_TRANS7[[#This Row],[Meal (TC)]])</f>
        <v/>
      </c>
      <c r="AC34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4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4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4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4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4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4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4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4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4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4" s="38">
        <f>COUNTIF(FORM_COMP[[#This Row],[Lunch (04/05)]:[Diner (06/05)]],"Box")*VLOOKUP("Box",SET!AQ$2:AR$7,2,FALSE)</f>
        <v>0</v>
      </c>
      <c r="AO34" s="39">
        <f>COUNTIF(FORM_COMP[[#This Row],[Lunch (04/05)]:[Diner (08/05)]],"*Lunch hotel*")*VLOOKUP("Lunch hotel",SET!AQ$2:AR$7,2,FALSE)</f>
        <v>0</v>
      </c>
      <c r="AP34" s="39">
        <f>COUNTIF(FORM_COMP[[#This Row],[Lunch (04/05)]:[Diner (08/05)]],"*Diner hotel*")*VLOOKUP("Diner hotel",SET!AQ$2:AR$7,2,FALSE)</f>
        <v>0</v>
      </c>
      <c r="AQ34" s="39">
        <f>COUNTIF(FORM_COMP[[#This Row],[Lunch (04/05)]:[Diner (08/05)]],"*Lunch competition*")*VLOOKUP("Lunch competition",SET!AQ$2:AR$7,2,FALSE)</f>
        <v>0</v>
      </c>
      <c r="AR34" s="39">
        <f>IF(FORM_TRANS7[[#This Row],[Hotel (TC)]]="",0,COUNTIF(FORM_CAMP[[#This Row],[Lunch (09/05)]:[Diner (11/05)]],"Lunch hotel")*VLOOKUP(FORM_TRANS7[[#This Row],[Hotel (TC)]],SET!AT$2:AU$5,2,FALSE))</f>
        <v>0</v>
      </c>
      <c r="AS34" s="39">
        <f>IF(FORM_TRANS7[[#This Row],[Hotel (TC)]]="",0,COUNTIF(FORM_CAMP[[#This Row],[Lunch (09/05)]:[Diner (11/05)]],"Diner hotel")*VLOOKUP(FORM_TRANS7[[#This Row],[Hotel (TC)]],SET!AT$2:AU$5,2,FALSE))</f>
        <v>0</v>
      </c>
      <c r="AT34" s="38"/>
      <c r="AU34" s="39"/>
      <c r="AV34" s="39"/>
      <c r="AW34" s="39"/>
    </row>
    <row r="35" spans="2:49">
      <c r="B35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5" s="14">
        <v>23</v>
      </c>
      <c r="D35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5" s="15" t="str">
        <f>IF(FORM_TRANS7[[#This Row],[ID]]="","",FORM_GEN[[#This Row],[Arrival date]])</f>
        <v/>
      </c>
      <c r="F35" s="15" t="str">
        <f>IF(FORM_TRANS7[[#This Row],[ID]]="","",FORM_GEN[[#This Row],[Departure date]])</f>
        <v/>
      </c>
      <c r="G35" s="15" t="str">
        <f>IF(FORM_COMP[[#This Row],[Hotel]]="","",FORM_COMP[[#This Row],[Hotel]])</f>
        <v/>
      </c>
      <c r="H35" s="14" t="str">
        <f>IF(FORM_TRANS7[[#This Row],[ID]]="","",COUNTIF(FORM_COMP[[#This Row],[Room (04/05)]:[Room (08/05)]],"SINGLE"))</f>
        <v/>
      </c>
      <c r="I35" s="18" t="str">
        <f>IF(FORM_TRANS7[[#This Row],[ID]]="","",COUNTIF(FORM_COMP[[#This Row],[Room (04/05)]:[Room (08/05)]],"TWIN"))</f>
        <v/>
      </c>
      <c r="J35" s="18" t="str">
        <f>IF(FORM_TRANS7[[#This Row],[ID]]="","",COUNTIF(FORM_COMP[[#This Row],[Room (04/05)]:[Room (08/05)]],"ALONE IN TWIIN"))</f>
        <v/>
      </c>
      <c r="K35" s="18" t="str">
        <f>IF(FORM_TRANS7[[#This Row],[ID]]="","",COUNTIF(FORM_COMP[[#This Row],[Room (04/05)]:[Room (08/05)]],"TRIPLE"))</f>
        <v/>
      </c>
      <c r="L35" s="18" t="str">
        <f>IF(FORM_TRANS7[[#This Row],[ID]]="","",COUNTIF(FORM_COMP[[#This Row],[Room (04/05)]:[Room (08/05)]],"QUADRUPLE"))</f>
        <v/>
      </c>
      <c r="M35" s="66">
        <f t="shared" si="0"/>
        <v>0</v>
      </c>
      <c r="N35" s="14" t="str">
        <f>IF(FORM_CAMP[[#This Row],[Hotel]]="","",FORM_CAMP[[#This Row],[Hotel]])</f>
        <v/>
      </c>
      <c r="O35" s="18" t="str">
        <f>IF(FORM_TRANS7[[#This Row],[ID]]="","",COUNTIF(FORM_CAMP[[#This Row],[Room (09/05)]:[Room (11/05)]],"SINGLE"))</f>
        <v/>
      </c>
      <c r="P35" s="14" t="str">
        <f>IF(FORM_TRANS7[[#This Row],[ID]]="","",COUNTIF(FORM_CAMP[[#This Row],[Room (09/05)]:[Room (11/05)]],"TWIN"))</f>
        <v/>
      </c>
      <c r="Q35" s="18" t="str">
        <f>IF(FORM_TRANS7[[#This Row],[ID]]="","",COUNTIF(FORM_CAMP[[#This Row],[Room (09/05)]:[Room (11/05)]],"ALONE IN TWIIN"))</f>
        <v/>
      </c>
      <c r="R35" s="18" t="str">
        <f>IF(FORM_TRANS7[[#This Row],[ID]]="","",COUNTIF(FORM_CAMP[[#This Row],[Room (09/05)]:[Room (11/05)]],"TRIPLE"))</f>
        <v/>
      </c>
      <c r="S35" s="18" t="str">
        <f>IF(FORM_TRANS7[[#This Row],[ID]]="","",COUNTIF(FORM_CAMP[[#This Row],[Room (09/05)]:[Room (11/05)]],"TRIPLE"))</f>
        <v/>
      </c>
      <c r="T35" s="18" t="str">
        <f>IF(FORM_TRANS7[[#This Row],[ID]]="","",COUNTIF(FORM_CAMP[[#This Row],[Room (09/05)]:[Room (11/05)]],"QUADRUPLE"))</f>
        <v/>
      </c>
      <c r="U35" s="66">
        <f t="shared" si="1"/>
        <v>0</v>
      </c>
      <c r="V35" s="18" t="str">
        <f>IF(FORM_TRANS7[[#This Row],[ID]]="","",1)</f>
        <v/>
      </c>
      <c r="W35" s="14" t="str">
        <f>IF(FORM_TRANS7[[#This Row],[Hotel]]="","",FORM_GEN[[#This Row],[Exit Test]])</f>
        <v/>
      </c>
      <c r="X35" s="32" t="str">
        <f>IF(FORM_TRANS7[[#This Row],[ID]]="","",IF(ISNUMBER(SEARCH("Competitor",FORM_TRANS7[[#This Row],[ID]])),10,0))</f>
        <v/>
      </c>
      <c r="Y35" s="32" t="str">
        <f>IF(FORM_TRANS7[[#This Row],[ID]]="","",SUM(AC35:AG35)+FORM_TRANS7[[#This Row],[Meal]])</f>
        <v/>
      </c>
      <c r="Z35" s="32" t="str">
        <f>IF(FORM_TRANS7[[#This Row],[ID]]="","",SUM(AH35:AL35)+FORM_TRANS7[[#This Row],[Meal (TC)]])</f>
        <v/>
      </c>
      <c r="AA35" s="40" t="str">
        <f>IF(FORM_TRANS7[[#This Row],[ID]]="","",SUM(AC35:AL35)+VLOOKUP(FORM_TRANS7[[#This Row],[Exit test]],SET!Y$2:Z$5,2,FALSE)+FORM_TRANS7[[#This Row],[EJU Entree Fee]]+FORM_TRANS7[[#This Row],[PCR at arrival]]*100+FORM_TRANS7[[#This Row],[Meal]]+FORM_TRANS7[[#This Row],[Meal (TC)]])</f>
        <v/>
      </c>
      <c r="AC35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5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5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5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5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5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5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5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5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5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5" s="38">
        <f>COUNTIF(FORM_COMP[[#This Row],[Lunch (04/05)]:[Diner (06/05)]],"Box")*VLOOKUP("Box",SET!AQ$2:AR$7,2,FALSE)</f>
        <v>0</v>
      </c>
      <c r="AO35" s="39">
        <f>COUNTIF(FORM_COMP[[#This Row],[Lunch (04/05)]:[Diner (08/05)]],"*Lunch hotel*")*VLOOKUP("Lunch hotel",SET!AQ$2:AR$7,2,FALSE)</f>
        <v>0</v>
      </c>
      <c r="AP35" s="39">
        <f>COUNTIF(FORM_COMP[[#This Row],[Lunch (04/05)]:[Diner (08/05)]],"*Diner hotel*")*VLOOKUP("Diner hotel",SET!AQ$2:AR$7,2,FALSE)</f>
        <v>0</v>
      </c>
      <c r="AQ35" s="39">
        <f>COUNTIF(FORM_COMP[[#This Row],[Lunch (04/05)]:[Diner (08/05)]],"*Lunch competition*")*VLOOKUP("Lunch competition",SET!AQ$2:AR$7,2,FALSE)</f>
        <v>0</v>
      </c>
      <c r="AR35" s="39">
        <f>IF(FORM_TRANS7[[#This Row],[Hotel (TC)]]="",0,COUNTIF(FORM_CAMP[[#This Row],[Lunch (09/05)]:[Diner (11/05)]],"Lunch hotel")*VLOOKUP(FORM_TRANS7[[#This Row],[Hotel (TC)]],SET!AT$2:AU$5,2,FALSE))</f>
        <v>0</v>
      </c>
      <c r="AS35" s="39">
        <f>IF(FORM_TRANS7[[#This Row],[Hotel (TC)]]="",0,COUNTIF(FORM_CAMP[[#This Row],[Lunch (09/05)]:[Diner (11/05)]],"Diner hotel")*VLOOKUP(FORM_TRANS7[[#This Row],[Hotel (TC)]],SET!AT$2:AU$5,2,FALSE))</f>
        <v>0</v>
      </c>
      <c r="AT35" s="38"/>
      <c r="AU35" s="39"/>
      <c r="AV35" s="39"/>
      <c r="AW35" s="39"/>
    </row>
    <row r="36" spans="2:49">
      <c r="B36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6" s="14">
        <v>24</v>
      </c>
      <c r="D36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6" s="15" t="str">
        <f>IF(FORM_TRANS7[[#This Row],[ID]]="","",FORM_GEN[[#This Row],[Arrival date]])</f>
        <v/>
      </c>
      <c r="F36" s="15" t="str">
        <f>IF(FORM_TRANS7[[#This Row],[ID]]="","",FORM_GEN[[#This Row],[Departure date]])</f>
        <v/>
      </c>
      <c r="G36" s="15" t="str">
        <f>IF(FORM_COMP[[#This Row],[Hotel]]="","",FORM_COMP[[#This Row],[Hotel]])</f>
        <v/>
      </c>
      <c r="H36" s="14" t="str">
        <f>IF(FORM_TRANS7[[#This Row],[ID]]="","",COUNTIF(FORM_COMP[[#This Row],[Room (04/05)]:[Room (08/05)]],"SINGLE"))</f>
        <v/>
      </c>
      <c r="I36" s="18" t="str">
        <f>IF(FORM_TRANS7[[#This Row],[ID]]="","",COUNTIF(FORM_COMP[[#This Row],[Room (04/05)]:[Room (08/05)]],"TWIN"))</f>
        <v/>
      </c>
      <c r="J36" s="18" t="str">
        <f>IF(FORM_TRANS7[[#This Row],[ID]]="","",COUNTIF(FORM_COMP[[#This Row],[Room (04/05)]:[Room (08/05)]],"ALONE IN TWIIN"))</f>
        <v/>
      </c>
      <c r="K36" s="18" t="str">
        <f>IF(FORM_TRANS7[[#This Row],[ID]]="","",COUNTIF(FORM_COMP[[#This Row],[Room (04/05)]:[Room (08/05)]],"TRIPLE"))</f>
        <v/>
      </c>
      <c r="L36" s="18" t="str">
        <f>IF(FORM_TRANS7[[#This Row],[ID]]="","",COUNTIF(FORM_COMP[[#This Row],[Room (04/05)]:[Room (08/05)]],"QUADRUPLE"))</f>
        <v/>
      </c>
      <c r="M36" s="66">
        <f t="shared" si="0"/>
        <v>0</v>
      </c>
      <c r="N36" s="14" t="str">
        <f>IF(FORM_CAMP[[#This Row],[Hotel]]="","",FORM_CAMP[[#This Row],[Hotel]])</f>
        <v/>
      </c>
      <c r="O36" s="18" t="str">
        <f>IF(FORM_TRANS7[[#This Row],[ID]]="","",COUNTIF(FORM_CAMP[[#This Row],[Room (09/05)]:[Room (11/05)]],"SINGLE"))</f>
        <v/>
      </c>
      <c r="P36" s="14" t="str">
        <f>IF(FORM_TRANS7[[#This Row],[ID]]="","",COUNTIF(FORM_CAMP[[#This Row],[Room (09/05)]:[Room (11/05)]],"TWIN"))</f>
        <v/>
      </c>
      <c r="Q36" s="18" t="str">
        <f>IF(FORM_TRANS7[[#This Row],[ID]]="","",COUNTIF(FORM_CAMP[[#This Row],[Room (09/05)]:[Room (11/05)]],"ALONE IN TWIIN"))</f>
        <v/>
      </c>
      <c r="R36" s="18" t="str">
        <f>IF(FORM_TRANS7[[#This Row],[ID]]="","",COUNTIF(FORM_CAMP[[#This Row],[Room (09/05)]:[Room (11/05)]],"TRIPLE"))</f>
        <v/>
      </c>
      <c r="S36" s="18" t="str">
        <f>IF(FORM_TRANS7[[#This Row],[ID]]="","",COUNTIF(FORM_CAMP[[#This Row],[Room (09/05)]:[Room (11/05)]],"TRIPLE"))</f>
        <v/>
      </c>
      <c r="T36" s="18" t="str">
        <f>IF(FORM_TRANS7[[#This Row],[ID]]="","",COUNTIF(FORM_CAMP[[#This Row],[Room (09/05)]:[Room (11/05)]],"QUADRUPLE"))</f>
        <v/>
      </c>
      <c r="U36" s="66">
        <f t="shared" si="1"/>
        <v>0</v>
      </c>
      <c r="V36" s="18" t="str">
        <f>IF(FORM_TRANS7[[#This Row],[ID]]="","",1)</f>
        <v/>
      </c>
      <c r="W36" s="14" t="str">
        <f>IF(FORM_TRANS7[[#This Row],[Hotel]]="","",FORM_GEN[[#This Row],[Exit Test]])</f>
        <v/>
      </c>
      <c r="X36" s="32" t="str">
        <f>IF(FORM_TRANS7[[#This Row],[ID]]="","",IF(ISNUMBER(SEARCH("Competitor",FORM_TRANS7[[#This Row],[ID]])),10,0))</f>
        <v/>
      </c>
      <c r="Y36" s="32" t="str">
        <f>IF(FORM_TRANS7[[#This Row],[ID]]="","",SUM(AC36:AG36)+FORM_TRANS7[[#This Row],[Meal]])</f>
        <v/>
      </c>
      <c r="Z36" s="32" t="str">
        <f>IF(FORM_TRANS7[[#This Row],[ID]]="","",SUM(AH36:AL36)+FORM_TRANS7[[#This Row],[Meal (TC)]])</f>
        <v/>
      </c>
      <c r="AA36" s="40" t="str">
        <f>IF(FORM_TRANS7[[#This Row],[ID]]="","",SUM(AC36:AL36)+VLOOKUP(FORM_TRANS7[[#This Row],[Exit test]],SET!Y$2:Z$5,2,FALSE)+FORM_TRANS7[[#This Row],[EJU Entree Fee]]+FORM_TRANS7[[#This Row],[PCR at arrival]]*100+FORM_TRANS7[[#This Row],[Meal]]+FORM_TRANS7[[#This Row],[Meal (TC)]])</f>
        <v/>
      </c>
      <c r="AC36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6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6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6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6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6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6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6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6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6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6" s="38">
        <f>COUNTIF(FORM_COMP[[#This Row],[Lunch (04/05)]:[Diner (06/05)]],"Box")*VLOOKUP("Box",SET!AQ$2:AR$7,2,FALSE)</f>
        <v>0</v>
      </c>
      <c r="AO36" s="39">
        <f>COUNTIF(FORM_COMP[[#This Row],[Lunch (04/05)]:[Diner (08/05)]],"*Lunch hotel*")*VLOOKUP("Lunch hotel",SET!AQ$2:AR$7,2,FALSE)</f>
        <v>0</v>
      </c>
      <c r="AP36" s="39">
        <f>COUNTIF(FORM_COMP[[#This Row],[Lunch (04/05)]:[Diner (08/05)]],"*Diner hotel*")*VLOOKUP("Diner hotel",SET!AQ$2:AR$7,2,FALSE)</f>
        <v>0</v>
      </c>
      <c r="AQ36" s="39">
        <f>COUNTIF(FORM_COMP[[#This Row],[Lunch (04/05)]:[Diner (08/05)]],"*Lunch competition*")*VLOOKUP("Lunch competition",SET!AQ$2:AR$7,2,FALSE)</f>
        <v>0</v>
      </c>
      <c r="AR36" s="39">
        <f>IF(FORM_TRANS7[[#This Row],[Hotel (TC)]]="",0,COUNTIF(FORM_CAMP[[#This Row],[Lunch (09/05)]:[Diner (11/05)]],"Lunch hotel")*VLOOKUP(FORM_TRANS7[[#This Row],[Hotel (TC)]],SET!AT$2:AU$5,2,FALSE))</f>
        <v>0</v>
      </c>
      <c r="AS36" s="39">
        <f>IF(FORM_TRANS7[[#This Row],[Hotel (TC)]]="",0,COUNTIF(FORM_CAMP[[#This Row],[Lunch (09/05)]:[Diner (11/05)]],"Diner hotel")*VLOOKUP(FORM_TRANS7[[#This Row],[Hotel (TC)]],SET!AT$2:AU$5,2,FALSE))</f>
        <v>0</v>
      </c>
      <c r="AT36" s="38"/>
      <c r="AU36" s="39"/>
      <c r="AV36" s="39"/>
      <c r="AW36" s="39"/>
    </row>
    <row r="37" spans="2:49">
      <c r="B37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7" s="14">
        <v>25</v>
      </c>
      <c r="D37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7" s="15" t="str">
        <f>IF(FORM_TRANS7[[#This Row],[ID]]="","",FORM_GEN[[#This Row],[Arrival date]])</f>
        <v/>
      </c>
      <c r="F37" s="15" t="str">
        <f>IF(FORM_TRANS7[[#This Row],[ID]]="","",FORM_GEN[[#This Row],[Departure date]])</f>
        <v/>
      </c>
      <c r="G37" s="15" t="str">
        <f>IF(FORM_COMP[[#This Row],[Hotel]]="","",FORM_COMP[[#This Row],[Hotel]])</f>
        <v/>
      </c>
      <c r="H37" s="14" t="str">
        <f>IF(FORM_TRANS7[[#This Row],[ID]]="","",COUNTIF(FORM_COMP[[#This Row],[Room (04/05)]:[Room (08/05)]],"SINGLE"))</f>
        <v/>
      </c>
      <c r="I37" s="18" t="str">
        <f>IF(FORM_TRANS7[[#This Row],[ID]]="","",COUNTIF(FORM_COMP[[#This Row],[Room (04/05)]:[Room (08/05)]],"TWIN"))</f>
        <v/>
      </c>
      <c r="J37" s="18" t="str">
        <f>IF(FORM_TRANS7[[#This Row],[ID]]="","",COUNTIF(FORM_COMP[[#This Row],[Room (04/05)]:[Room (08/05)]],"ALONE IN TWIIN"))</f>
        <v/>
      </c>
      <c r="K37" s="18" t="str">
        <f>IF(FORM_TRANS7[[#This Row],[ID]]="","",COUNTIF(FORM_COMP[[#This Row],[Room (04/05)]:[Room (08/05)]],"TRIPLE"))</f>
        <v/>
      </c>
      <c r="L37" s="18" t="str">
        <f>IF(FORM_TRANS7[[#This Row],[ID]]="","",COUNTIF(FORM_COMP[[#This Row],[Room (04/05)]:[Room (08/05)]],"QUADRUPLE"))</f>
        <v/>
      </c>
      <c r="M37" s="66">
        <f t="shared" si="0"/>
        <v>0</v>
      </c>
      <c r="N37" s="14" t="str">
        <f>IF(FORM_CAMP[[#This Row],[Hotel]]="","",FORM_CAMP[[#This Row],[Hotel]])</f>
        <v/>
      </c>
      <c r="O37" s="18" t="str">
        <f>IF(FORM_TRANS7[[#This Row],[ID]]="","",COUNTIF(FORM_CAMP[[#This Row],[Room (09/05)]:[Room (11/05)]],"SINGLE"))</f>
        <v/>
      </c>
      <c r="P37" s="14" t="str">
        <f>IF(FORM_TRANS7[[#This Row],[ID]]="","",COUNTIF(FORM_CAMP[[#This Row],[Room (09/05)]:[Room (11/05)]],"TWIN"))</f>
        <v/>
      </c>
      <c r="Q37" s="18" t="str">
        <f>IF(FORM_TRANS7[[#This Row],[ID]]="","",COUNTIF(FORM_CAMP[[#This Row],[Room (09/05)]:[Room (11/05)]],"ALONE IN TWIIN"))</f>
        <v/>
      </c>
      <c r="R37" s="18" t="str">
        <f>IF(FORM_TRANS7[[#This Row],[ID]]="","",COUNTIF(FORM_CAMP[[#This Row],[Room (09/05)]:[Room (11/05)]],"TRIPLE"))</f>
        <v/>
      </c>
      <c r="S37" s="18" t="str">
        <f>IF(FORM_TRANS7[[#This Row],[ID]]="","",COUNTIF(FORM_CAMP[[#This Row],[Room (09/05)]:[Room (11/05)]],"TRIPLE"))</f>
        <v/>
      </c>
      <c r="T37" s="18" t="str">
        <f>IF(FORM_TRANS7[[#This Row],[ID]]="","",COUNTIF(FORM_CAMP[[#This Row],[Room (09/05)]:[Room (11/05)]],"QUADRUPLE"))</f>
        <v/>
      </c>
      <c r="U37" s="66">
        <f t="shared" si="1"/>
        <v>0</v>
      </c>
      <c r="V37" s="18" t="str">
        <f>IF(FORM_TRANS7[[#This Row],[ID]]="","",1)</f>
        <v/>
      </c>
      <c r="W37" s="14" t="str">
        <f>IF(FORM_TRANS7[[#This Row],[Hotel]]="","",FORM_GEN[[#This Row],[Exit Test]])</f>
        <v/>
      </c>
      <c r="X37" s="32" t="str">
        <f>IF(FORM_TRANS7[[#This Row],[ID]]="","",IF(ISNUMBER(SEARCH("Competitor",FORM_TRANS7[[#This Row],[ID]])),10,0))</f>
        <v/>
      </c>
      <c r="Y37" s="32" t="str">
        <f>IF(FORM_TRANS7[[#This Row],[ID]]="","",SUM(AC37:AG37)+FORM_TRANS7[[#This Row],[Meal]])</f>
        <v/>
      </c>
      <c r="Z37" s="32" t="str">
        <f>IF(FORM_TRANS7[[#This Row],[ID]]="","",SUM(AH37:AL37)+FORM_TRANS7[[#This Row],[Meal (TC)]])</f>
        <v/>
      </c>
      <c r="AA37" s="40" t="str">
        <f>IF(FORM_TRANS7[[#This Row],[ID]]="","",SUM(AC37:AL37)+VLOOKUP(FORM_TRANS7[[#This Row],[Exit test]],SET!Y$2:Z$5,2,FALSE)+FORM_TRANS7[[#This Row],[EJU Entree Fee]]+FORM_TRANS7[[#This Row],[PCR at arrival]]*100+FORM_TRANS7[[#This Row],[Meal]]+FORM_TRANS7[[#This Row],[Meal (TC)]])</f>
        <v/>
      </c>
      <c r="AC37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7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7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7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7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7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7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7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7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7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7" s="38">
        <f>COUNTIF(FORM_COMP[[#This Row],[Lunch (04/05)]:[Diner (06/05)]],"Box")*VLOOKUP("Box",SET!AQ$2:AR$7,2,FALSE)</f>
        <v>0</v>
      </c>
      <c r="AO37" s="39">
        <f>COUNTIF(FORM_COMP[[#This Row],[Lunch (04/05)]:[Diner (08/05)]],"*Lunch hotel*")*VLOOKUP("Lunch hotel",SET!AQ$2:AR$7,2,FALSE)</f>
        <v>0</v>
      </c>
      <c r="AP37" s="39">
        <f>COUNTIF(FORM_COMP[[#This Row],[Lunch (04/05)]:[Diner (08/05)]],"*Diner hotel*")*VLOOKUP("Diner hotel",SET!AQ$2:AR$7,2,FALSE)</f>
        <v>0</v>
      </c>
      <c r="AQ37" s="39">
        <f>COUNTIF(FORM_COMP[[#This Row],[Lunch (04/05)]:[Diner (08/05)]],"*Lunch competition*")*VLOOKUP("Lunch competition",SET!AQ$2:AR$7,2,FALSE)</f>
        <v>0</v>
      </c>
      <c r="AR37" s="39">
        <f>IF(FORM_TRANS7[[#This Row],[Hotel (TC)]]="",0,COUNTIF(FORM_CAMP[[#This Row],[Lunch (09/05)]:[Diner (11/05)]],"Lunch hotel")*VLOOKUP(FORM_TRANS7[[#This Row],[Hotel (TC)]],SET!AT$2:AU$5,2,FALSE))</f>
        <v>0</v>
      </c>
      <c r="AS37" s="39">
        <f>IF(FORM_TRANS7[[#This Row],[Hotel (TC)]]="",0,COUNTIF(FORM_CAMP[[#This Row],[Lunch (09/05)]:[Diner (11/05)]],"Diner hotel")*VLOOKUP(FORM_TRANS7[[#This Row],[Hotel (TC)]],SET!AT$2:AU$5,2,FALSE))</f>
        <v>0</v>
      </c>
      <c r="AT37" s="38"/>
      <c r="AU37" s="39"/>
      <c r="AV37" s="39"/>
      <c r="AW37" s="39"/>
    </row>
    <row r="38" spans="2:49">
      <c r="B38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8" s="14">
        <v>26</v>
      </c>
      <c r="D38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8" s="15" t="str">
        <f>IF(FORM_TRANS7[[#This Row],[ID]]="","",FORM_GEN[[#This Row],[Arrival date]])</f>
        <v/>
      </c>
      <c r="F38" s="15" t="str">
        <f>IF(FORM_TRANS7[[#This Row],[ID]]="","",FORM_GEN[[#This Row],[Departure date]])</f>
        <v/>
      </c>
      <c r="G38" s="15" t="str">
        <f>IF(FORM_COMP[[#This Row],[Hotel]]="","",FORM_COMP[[#This Row],[Hotel]])</f>
        <v/>
      </c>
      <c r="H38" s="14" t="str">
        <f>IF(FORM_TRANS7[[#This Row],[ID]]="","",COUNTIF(FORM_COMP[[#This Row],[Room (04/05)]:[Room (08/05)]],"SINGLE"))</f>
        <v/>
      </c>
      <c r="I38" s="18" t="str">
        <f>IF(FORM_TRANS7[[#This Row],[ID]]="","",COUNTIF(FORM_COMP[[#This Row],[Room (04/05)]:[Room (08/05)]],"TWIN"))</f>
        <v/>
      </c>
      <c r="J38" s="18" t="str">
        <f>IF(FORM_TRANS7[[#This Row],[ID]]="","",COUNTIF(FORM_COMP[[#This Row],[Room (04/05)]:[Room (08/05)]],"ALONE IN TWIIN"))</f>
        <v/>
      </c>
      <c r="K38" s="18" t="str">
        <f>IF(FORM_TRANS7[[#This Row],[ID]]="","",COUNTIF(FORM_COMP[[#This Row],[Room (04/05)]:[Room (08/05)]],"TRIPLE"))</f>
        <v/>
      </c>
      <c r="L38" s="18" t="str">
        <f>IF(FORM_TRANS7[[#This Row],[ID]]="","",COUNTIF(FORM_COMP[[#This Row],[Room (04/05)]:[Room (08/05)]],"QUADRUPLE"))</f>
        <v/>
      </c>
      <c r="M38" s="66">
        <f t="shared" si="0"/>
        <v>0</v>
      </c>
      <c r="N38" s="14" t="str">
        <f>IF(FORM_CAMP[[#This Row],[Hotel]]="","",FORM_CAMP[[#This Row],[Hotel]])</f>
        <v/>
      </c>
      <c r="O38" s="18" t="str">
        <f>IF(FORM_TRANS7[[#This Row],[ID]]="","",COUNTIF(FORM_CAMP[[#This Row],[Room (09/05)]:[Room (11/05)]],"SINGLE"))</f>
        <v/>
      </c>
      <c r="P38" s="14" t="str">
        <f>IF(FORM_TRANS7[[#This Row],[ID]]="","",COUNTIF(FORM_CAMP[[#This Row],[Room (09/05)]:[Room (11/05)]],"TWIN"))</f>
        <v/>
      </c>
      <c r="Q38" s="18" t="str">
        <f>IF(FORM_TRANS7[[#This Row],[ID]]="","",COUNTIF(FORM_CAMP[[#This Row],[Room (09/05)]:[Room (11/05)]],"ALONE IN TWIIN"))</f>
        <v/>
      </c>
      <c r="R38" s="18" t="str">
        <f>IF(FORM_TRANS7[[#This Row],[ID]]="","",COUNTIF(FORM_CAMP[[#This Row],[Room (09/05)]:[Room (11/05)]],"TRIPLE"))</f>
        <v/>
      </c>
      <c r="S38" s="18" t="str">
        <f>IF(FORM_TRANS7[[#This Row],[ID]]="","",COUNTIF(FORM_CAMP[[#This Row],[Room (09/05)]:[Room (11/05)]],"TRIPLE"))</f>
        <v/>
      </c>
      <c r="T38" s="18" t="str">
        <f>IF(FORM_TRANS7[[#This Row],[ID]]="","",COUNTIF(FORM_CAMP[[#This Row],[Room (09/05)]:[Room (11/05)]],"QUADRUPLE"))</f>
        <v/>
      </c>
      <c r="U38" s="66">
        <f t="shared" si="1"/>
        <v>0</v>
      </c>
      <c r="V38" s="18" t="str">
        <f>IF(FORM_TRANS7[[#This Row],[ID]]="","",1)</f>
        <v/>
      </c>
      <c r="W38" s="14" t="str">
        <f>IF(FORM_TRANS7[[#This Row],[Hotel]]="","",FORM_GEN[[#This Row],[Exit Test]])</f>
        <v/>
      </c>
      <c r="X38" s="32" t="str">
        <f>IF(FORM_TRANS7[[#This Row],[ID]]="","",IF(ISNUMBER(SEARCH("Competitor",FORM_TRANS7[[#This Row],[ID]])),10,0))</f>
        <v/>
      </c>
      <c r="Y38" s="32" t="str">
        <f>IF(FORM_TRANS7[[#This Row],[ID]]="","",SUM(AC38:AG38)+FORM_TRANS7[[#This Row],[Meal]])</f>
        <v/>
      </c>
      <c r="Z38" s="32" t="str">
        <f>IF(FORM_TRANS7[[#This Row],[ID]]="","",SUM(AH38:AL38)+FORM_TRANS7[[#This Row],[Meal (TC)]])</f>
        <v/>
      </c>
      <c r="AA38" s="40" t="str">
        <f>IF(FORM_TRANS7[[#This Row],[ID]]="","",SUM(AC38:AL38)+VLOOKUP(FORM_TRANS7[[#This Row],[Exit test]],SET!Y$2:Z$5,2,FALSE)+FORM_TRANS7[[#This Row],[EJU Entree Fee]]+FORM_TRANS7[[#This Row],[PCR at arrival]]*100+FORM_TRANS7[[#This Row],[Meal]]+FORM_TRANS7[[#This Row],[Meal (TC)]])</f>
        <v/>
      </c>
      <c r="AC38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8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8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8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8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8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8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8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8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8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8" s="38">
        <f>COUNTIF(FORM_COMP[[#This Row],[Lunch (04/05)]:[Diner (06/05)]],"Box")*VLOOKUP("Box",SET!AQ$2:AR$7,2,FALSE)</f>
        <v>0</v>
      </c>
      <c r="AO38" s="39">
        <f>COUNTIF(FORM_COMP[[#This Row],[Lunch (04/05)]:[Diner (08/05)]],"*Lunch hotel*")*VLOOKUP("Lunch hotel",SET!AQ$2:AR$7,2,FALSE)</f>
        <v>0</v>
      </c>
      <c r="AP38" s="39">
        <f>COUNTIF(FORM_COMP[[#This Row],[Lunch (04/05)]:[Diner (08/05)]],"*Diner hotel*")*VLOOKUP("Diner hotel",SET!AQ$2:AR$7,2,FALSE)</f>
        <v>0</v>
      </c>
      <c r="AQ38" s="39">
        <f>COUNTIF(FORM_COMP[[#This Row],[Lunch (04/05)]:[Diner (08/05)]],"*Lunch competition*")*VLOOKUP("Lunch competition",SET!AQ$2:AR$7,2,FALSE)</f>
        <v>0</v>
      </c>
      <c r="AR38" s="39">
        <f>IF(FORM_TRANS7[[#This Row],[Hotel (TC)]]="",0,COUNTIF(FORM_CAMP[[#This Row],[Lunch (09/05)]:[Diner (11/05)]],"Lunch hotel")*VLOOKUP(FORM_TRANS7[[#This Row],[Hotel (TC)]],SET!AT$2:AU$5,2,FALSE))</f>
        <v>0</v>
      </c>
      <c r="AS38" s="39">
        <f>IF(FORM_TRANS7[[#This Row],[Hotel (TC)]]="",0,COUNTIF(FORM_CAMP[[#This Row],[Lunch (09/05)]:[Diner (11/05)]],"Diner hotel")*VLOOKUP(FORM_TRANS7[[#This Row],[Hotel (TC)]],SET!AT$2:AU$5,2,FALSE))</f>
        <v>0</v>
      </c>
      <c r="AT38" s="38"/>
      <c r="AU38" s="39"/>
      <c r="AV38" s="39"/>
      <c r="AW38" s="39"/>
    </row>
    <row r="39" spans="2:49">
      <c r="B39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39" s="14">
        <v>27</v>
      </c>
      <c r="D39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39" s="15" t="str">
        <f>IF(FORM_TRANS7[[#This Row],[ID]]="","",FORM_GEN[[#This Row],[Arrival date]])</f>
        <v/>
      </c>
      <c r="F39" s="15" t="str">
        <f>IF(FORM_TRANS7[[#This Row],[ID]]="","",FORM_GEN[[#This Row],[Departure date]])</f>
        <v/>
      </c>
      <c r="G39" s="15" t="str">
        <f>IF(FORM_COMP[[#This Row],[Hotel]]="","",FORM_COMP[[#This Row],[Hotel]])</f>
        <v/>
      </c>
      <c r="H39" s="14" t="str">
        <f>IF(FORM_TRANS7[[#This Row],[ID]]="","",COUNTIF(FORM_COMP[[#This Row],[Room (04/05)]:[Room (08/05)]],"SINGLE"))</f>
        <v/>
      </c>
      <c r="I39" s="18" t="str">
        <f>IF(FORM_TRANS7[[#This Row],[ID]]="","",COUNTIF(FORM_COMP[[#This Row],[Room (04/05)]:[Room (08/05)]],"TWIN"))</f>
        <v/>
      </c>
      <c r="J39" s="18" t="str">
        <f>IF(FORM_TRANS7[[#This Row],[ID]]="","",COUNTIF(FORM_COMP[[#This Row],[Room (04/05)]:[Room (08/05)]],"ALONE IN TWIIN"))</f>
        <v/>
      </c>
      <c r="K39" s="18" t="str">
        <f>IF(FORM_TRANS7[[#This Row],[ID]]="","",COUNTIF(FORM_COMP[[#This Row],[Room (04/05)]:[Room (08/05)]],"TRIPLE"))</f>
        <v/>
      </c>
      <c r="L39" s="18" t="str">
        <f>IF(FORM_TRANS7[[#This Row],[ID]]="","",COUNTIF(FORM_COMP[[#This Row],[Room (04/05)]:[Room (08/05)]],"QUADRUPLE"))</f>
        <v/>
      </c>
      <c r="M39" s="66">
        <f t="shared" si="0"/>
        <v>0</v>
      </c>
      <c r="N39" s="14" t="str">
        <f>IF(FORM_CAMP[[#This Row],[Hotel]]="","",FORM_CAMP[[#This Row],[Hotel]])</f>
        <v/>
      </c>
      <c r="O39" s="18" t="str">
        <f>IF(FORM_TRANS7[[#This Row],[ID]]="","",COUNTIF(FORM_CAMP[[#This Row],[Room (09/05)]:[Room (11/05)]],"SINGLE"))</f>
        <v/>
      </c>
      <c r="P39" s="14" t="str">
        <f>IF(FORM_TRANS7[[#This Row],[ID]]="","",COUNTIF(FORM_CAMP[[#This Row],[Room (09/05)]:[Room (11/05)]],"TWIN"))</f>
        <v/>
      </c>
      <c r="Q39" s="18" t="str">
        <f>IF(FORM_TRANS7[[#This Row],[ID]]="","",COUNTIF(FORM_CAMP[[#This Row],[Room (09/05)]:[Room (11/05)]],"ALONE IN TWIIN"))</f>
        <v/>
      </c>
      <c r="R39" s="18" t="str">
        <f>IF(FORM_TRANS7[[#This Row],[ID]]="","",COUNTIF(FORM_CAMP[[#This Row],[Room (09/05)]:[Room (11/05)]],"TRIPLE"))</f>
        <v/>
      </c>
      <c r="S39" s="18" t="str">
        <f>IF(FORM_TRANS7[[#This Row],[ID]]="","",COUNTIF(FORM_CAMP[[#This Row],[Room (09/05)]:[Room (11/05)]],"TRIPLE"))</f>
        <v/>
      </c>
      <c r="T39" s="18" t="str">
        <f>IF(FORM_TRANS7[[#This Row],[ID]]="","",COUNTIF(FORM_CAMP[[#This Row],[Room (09/05)]:[Room (11/05)]],"QUADRUPLE"))</f>
        <v/>
      </c>
      <c r="U39" s="66">
        <f t="shared" si="1"/>
        <v>0</v>
      </c>
      <c r="V39" s="18" t="str">
        <f>IF(FORM_TRANS7[[#This Row],[ID]]="","",1)</f>
        <v/>
      </c>
      <c r="W39" s="14" t="str">
        <f>IF(FORM_TRANS7[[#This Row],[Hotel]]="","",FORM_GEN[[#This Row],[Exit Test]])</f>
        <v/>
      </c>
      <c r="X39" s="32" t="str">
        <f>IF(FORM_TRANS7[[#This Row],[ID]]="","",IF(ISNUMBER(SEARCH("Competitor",FORM_TRANS7[[#This Row],[ID]])),10,0))</f>
        <v/>
      </c>
      <c r="Y39" s="32" t="str">
        <f>IF(FORM_TRANS7[[#This Row],[ID]]="","",SUM(AC39:AG39)+FORM_TRANS7[[#This Row],[Meal]])</f>
        <v/>
      </c>
      <c r="Z39" s="32" t="str">
        <f>IF(FORM_TRANS7[[#This Row],[ID]]="","",SUM(AH39:AL39)+FORM_TRANS7[[#This Row],[Meal (TC)]])</f>
        <v/>
      </c>
      <c r="AA39" s="40" t="str">
        <f>IF(FORM_TRANS7[[#This Row],[ID]]="","",SUM(AC39:AL39)+VLOOKUP(FORM_TRANS7[[#This Row],[Exit test]],SET!Y$2:Z$5,2,FALSE)+FORM_TRANS7[[#This Row],[EJU Entree Fee]]+FORM_TRANS7[[#This Row],[PCR at arrival]]*100+FORM_TRANS7[[#This Row],[Meal]]+FORM_TRANS7[[#This Row],[Meal (TC)]])</f>
        <v/>
      </c>
      <c r="AC39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39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39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39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39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39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39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39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39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39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39" s="38">
        <f>COUNTIF(FORM_COMP[[#This Row],[Lunch (04/05)]:[Diner (06/05)]],"Box")*VLOOKUP("Box",SET!AQ$2:AR$7,2,FALSE)</f>
        <v>0</v>
      </c>
      <c r="AO39" s="39">
        <f>COUNTIF(FORM_COMP[[#This Row],[Lunch (04/05)]:[Diner (08/05)]],"*Lunch hotel*")*VLOOKUP("Lunch hotel",SET!AQ$2:AR$7,2,FALSE)</f>
        <v>0</v>
      </c>
      <c r="AP39" s="39">
        <f>COUNTIF(FORM_COMP[[#This Row],[Lunch (04/05)]:[Diner (08/05)]],"*Diner hotel*")*VLOOKUP("Diner hotel",SET!AQ$2:AR$7,2,FALSE)</f>
        <v>0</v>
      </c>
      <c r="AQ39" s="39">
        <f>COUNTIF(FORM_COMP[[#This Row],[Lunch (04/05)]:[Diner (08/05)]],"*Lunch competition*")*VLOOKUP("Lunch competition",SET!AQ$2:AR$7,2,FALSE)</f>
        <v>0</v>
      </c>
      <c r="AR39" s="39">
        <f>IF(FORM_TRANS7[[#This Row],[Hotel (TC)]]="",0,COUNTIF(FORM_CAMP[[#This Row],[Lunch (09/05)]:[Diner (11/05)]],"Lunch hotel")*VLOOKUP(FORM_TRANS7[[#This Row],[Hotel (TC)]],SET!AT$2:AU$5,2,FALSE))</f>
        <v>0</v>
      </c>
      <c r="AS39" s="39">
        <f>IF(FORM_TRANS7[[#This Row],[Hotel (TC)]]="",0,COUNTIF(FORM_CAMP[[#This Row],[Lunch (09/05)]:[Diner (11/05)]],"Diner hotel")*VLOOKUP(FORM_TRANS7[[#This Row],[Hotel (TC)]],SET!AT$2:AU$5,2,FALSE))</f>
        <v>0</v>
      </c>
      <c r="AT39" s="38"/>
      <c r="AU39" s="39"/>
      <c r="AV39" s="39"/>
      <c r="AW39" s="39"/>
    </row>
    <row r="40" spans="2:49">
      <c r="B40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0" s="14">
        <v>28</v>
      </c>
      <c r="D40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0" s="15" t="str">
        <f>IF(FORM_TRANS7[[#This Row],[ID]]="","",FORM_GEN[[#This Row],[Arrival date]])</f>
        <v/>
      </c>
      <c r="F40" s="15" t="str">
        <f>IF(FORM_TRANS7[[#This Row],[ID]]="","",FORM_GEN[[#This Row],[Departure date]])</f>
        <v/>
      </c>
      <c r="G40" s="15" t="str">
        <f>IF(FORM_COMP[[#This Row],[Hotel]]="","",FORM_COMP[[#This Row],[Hotel]])</f>
        <v/>
      </c>
      <c r="H40" s="14" t="str">
        <f>IF(FORM_TRANS7[[#This Row],[ID]]="","",COUNTIF(FORM_COMP[[#This Row],[Room (04/05)]:[Room (08/05)]],"SINGLE"))</f>
        <v/>
      </c>
      <c r="I40" s="18" t="str">
        <f>IF(FORM_TRANS7[[#This Row],[ID]]="","",COUNTIF(FORM_COMP[[#This Row],[Room (04/05)]:[Room (08/05)]],"TWIN"))</f>
        <v/>
      </c>
      <c r="J40" s="18" t="str">
        <f>IF(FORM_TRANS7[[#This Row],[ID]]="","",COUNTIF(FORM_COMP[[#This Row],[Room (04/05)]:[Room (08/05)]],"ALONE IN TWIIN"))</f>
        <v/>
      </c>
      <c r="K40" s="18" t="str">
        <f>IF(FORM_TRANS7[[#This Row],[ID]]="","",COUNTIF(FORM_COMP[[#This Row],[Room (04/05)]:[Room (08/05)]],"TRIPLE"))</f>
        <v/>
      </c>
      <c r="L40" s="18" t="str">
        <f>IF(FORM_TRANS7[[#This Row],[ID]]="","",COUNTIF(FORM_COMP[[#This Row],[Room (04/05)]:[Room (08/05)]],"QUADRUPLE"))</f>
        <v/>
      </c>
      <c r="M40" s="66">
        <f t="shared" si="0"/>
        <v>0</v>
      </c>
      <c r="N40" s="14" t="str">
        <f>IF(FORM_CAMP[[#This Row],[Hotel]]="","",FORM_CAMP[[#This Row],[Hotel]])</f>
        <v/>
      </c>
      <c r="O40" s="18" t="str">
        <f>IF(FORM_TRANS7[[#This Row],[ID]]="","",COUNTIF(FORM_CAMP[[#This Row],[Room (09/05)]:[Room (11/05)]],"SINGLE"))</f>
        <v/>
      </c>
      <c r="P40" s="14" t="str">
        <f>IF(FORM_TRANS7[[#This Row],[ID]]="","",COUNTIF(FORM_CAMP[[#This Row],[Room (09/05)]:[Room (11/05)]],"TWIN"))</f>
        <v/>
      </c>
      <c r="Q40" s="18" t="str">
        <f>IF(FORM_TRANS7[[#This Row],[ID]]="","",COUNTIF(FORM_CAMP[[#This Row],[Room (09/05)]:[Room (11/05)]],"ALONE IN TWIIN"))</f>
        <v/>
      </c>
      <c r="R40" s="18" t="str">
        <f>IF(FORM_TRANS7[[#This Row],[ID]]="","",COUNTIF(FORM_CAMP[[#This Row],[Room (09/05)]:[Room (11/05)]],"TRIPLE"))</f>
        <v/>
      </c>
      <c r="S40" s="18" t="str">
        <f>IF(FORM_TRANS7[[#This Row],[ID]]="","",COUNTIF(FORM_CAMP[[#This Row],[Room (09/05)]:[Room (11/05)]],"TRIPLE"))</f>
        <v/>
      </c>
      <c r="T40" s="18" t="str">
        <f>IF(FORM_TRANS7[[#This Row],[ID]]="","",COUNTIF(FORM_CAMP[[#This Row],[Room (09/05)]:[Room (11/05)]],"QUADRUPLE"))</f>
        <v/>
      </c>
      <c r="U40" s="66">
        <f t="shared" si="1"/>
        <v>0</v>
      </c>
      <c r="V40" s="18" t="str">
        <f>IF(FORM_TRANS7[[#This Row],[ID]]="","",1)</f>
        <v/>
      </c>
      <c r="W40" s="14" t="str">
        <f>IF(FORM_TRANS7[[#This Row],[Hotel]]="","",FORM_GEN[[#This Row],[Exit Test]])</f>
        <v/>
      </c>
      <c r="X40" s="32" t="str">
        <f>IF(FORM_TRANS7[[#This Row],[ID]]="","",IF(ISNUMBER(SEARCH("Competitor",FORM_TRANS7[[#This Row],[ID]])),10,0))</f>
        <v/>
      </c>
      <c r="Y40" s="32" t="str">
        <f>IF(FORM_TRANS7[[#This Row],[ID]]="","",SUM(AC40:AG40)+FORM_TRANS7[[#This Row],[Meal]])</f>
        <v/>
      </c>
      <c r="Z40" s="32" t="str">
        <f>IF(FORM_TRANS7[[#This Row],[ID]]="","",SUM(AH40:AL40)+FORM_TRANS7[[#This Row],[Meal (TC)]])</f>
        <v/>
      </c>
      <c r="AA40" s="40" t="str">
        <f>IF(FORM_TRANS7[[#This Row],[ID]]="","",SUM(AC40:AL40)+VLOOKUP(FORM_TRANS7[[#This Row],[Exit test]],SET!Y$2:Z$5,2,FALSE)+FORM_TRANS7[[#This Row],[EJU Entree Fee]]+FORM_TRANS7[[#This Row],[PCR at arrival]]*100+FORM_TRANS7[[#This Row],[Meal]]+FORM_TRANS7[[#This Row],[Meal (TC)]])</f>
        <v/>
      </c>
      <c r="AC40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0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0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0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0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0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0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0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0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0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0" s="38">
        <f>COUNTIF(FORM_COMP[[#This Row],[Lunch (04/05)]:[Diner (06/05)]],"Box")*VLOOKUP("Box",SET!AQ$2:AR$7,2,FALSE)</f>
        <v>0</v>
      </c>
      <c r="AO40" s="39">
        <f>COUNTIF(FORM_COMP[[#This Row],[Lunch (04/05)]:[Diner (08/05)]],"*Lunch hotel*")*VLOOKUP("Lunch hotel",SET!AQ$2:AR$7,2,FALSE)</f>
        <v>0</v>
      </c>
      <c r="AP40" s="39">
        <f>COUNTIF(FORM_COMP[[#This Row],[Lunch (04/05)]:[Diner (08/05)]],"*Diner hotel*")*VLOOKUP("Diner hotel",SET!AQ$2:AR$7,2,FALSE)</f>
        <v>0</v>
      </c>
      <c r="AQ40" s="39">
        <f>COUNTIF(FORM_COMP[[#This Row],[Lunch (04/05)]:[Diner (08/05)]],"*Lunch competition*")*VLOOKUP("Lunch competition",SET!AQ$2:AR$7,2,FALSE)</f>
        <v>0</v>
      </c>
      <c r="AR40" s="39">
        <f>IF(FORM_TRANS7[[#This Row],[Hotel (TC)]]="",0,COUNTIF(FORM_CAMP[[#This Row],[Lunch (09/05)]:[Diner (11/05)]],"Lunch hotel")*VLOOKUP(FORM_TRANS7[[#This Row],[Hotel (TC)]],SET!AT$2:AU$5,2,FALSE))</f>
        <v>0</v>
      </c>
      <c r="AS40" s="39">
        <f>IF(FORM_TRANS7[[#This Row],[Hotel (TC)]]="",0,COUNTIF(FORM_CAMP[[#This Row],[Lunch (09/05)]:[Diner (11/05)]],"Diner hotel")*VLOOKUP(FORM_TRANS7[[#This Row],[Hotel (TC)]],SET!AT$2:AU$5,2,FALSE))</f>
        <v>0</v>
      </c>
      <c r="AT40" s="38"/>
      <c r="AU40" s="39"/>
      <c r="AV40" s="39"/>
      <c r="AW40" s="39"/>
    </row>
    <row r="41" spans="2:49">
      <c r="B41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1" s="14">
        <v>29</v>
      </c>
      <c r="D41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1" s="15" t="str">
        <f>IF(FORM_TRANS7[[#This Row],[ID]]="","",FORM_GEN[[#This Row],[Arrival date]])</f>
        <v/>
      </c>
      <c r="F41" s="15" t="str">
        <f>IF(FORM_TRANS7[[#This Row],[ID]]="","",FORM_GEN[[#This Row],[Departure date]])</f>
        <v/>
      </c>
      <c r="G41" s="15" t="str">
        <f>IF(FORM_COMP[[#This Row],[Hotel]]="","",FORM_COMP[[#This Row],[Hotel]])</f>
        <v/>
      </c>
      <c r="H41" s="14" t="str">
        <f>IF(FORM_TRANS7[[#This Row],[ID]]="","",COUNTIF(FORM_COMP[[#This Row],[Room (04/05)]:[Room (08/05)]],"SINGLE"))</f>
        <v/>
      </c>
      <c r="I41" s="18" t="str">
        <f>IF(FORM_TRANS7[[#This Row],[ID]]="","",COUNTIF(FORM_COMP[[#This Row],[Room (04/05)]:[Room (08/05)]],"TWIN"))</f>
        <v/>
      </c>
      <c r="J41" s="18" t="str">
        <f>IF(FORM_TRANS7[[#This Row],[ID]]="","",COUNTIF(FORM_COMP[[#This Row],[Room (04/05)]:[Room (08/05)]],"ALONE IN TWIIN"))</f>
        <v/>
      </c>
      <c r="K41" s="18" t="str">
        <f>IF(FORM_TRANS7[[#This Row],[ID]]="","",COUNTIF(FORM_COMP[[#This Row],[Room (04/05)]:[Room (08/05)]],"TRIPLE"))</f>
        <v/>
      </c>
      <c r="L41" s="18" t="str">
        <f>IF(FORM_TRANS7[[#This Row],[ID]]="","",COUNTIF(FORM_COMP[[#This Row],[Room (04/05)]:[Room (08/05)]],"QUADRUPLE"))</f>
        <v/>
      </c>
      <c r="M41" s="66">
        <f t="shared" si="0"/>
        <v>0</v>
      </c>
      <c r="N41" s="14" t="str">
        <f>IF(FORM_CAMP[[#This Row],[Hotel]]="","",FORM_CAMP[[#This Row],[Hotel]])</f>
        <v/>
      </c>
      <c r="O41" s="18" t="str">
        <f>IF(FORM_TRANS7[[#This Row],[ID]]="","",COUNTIF(FORM_CAMP[[#This Row],[Room (09/05)]:[Room (11/05)]],"SINGLE"))</f>
        <v/>
      </c>
      <c r="P41" s="14" t="str">
        <f>IF(FORM_TRANS7[[#This Row],[ID]]="","",COUNTIF(FORM_CAMP[[#This Row],[Room (09/05)]:[Room (11/05)]],"TWIN"))</f>
        <v/>
      </c>
      <c r="Q41" s="18" t="str">
        <f>IF(FORM_TRANS7[[#This Row],[ID]]="","",COUNTIF(FORM_CAMP[[#This Row],[Room (09/05)]:[Room (11/05)]],"ALONE IN TWIIN"))</f>
        <v/>
      </c>
      <c r="R41" s="18" t="str">
        <f>IF(FORM_TRANS7[[#This Row],[ID]]="","",COUNTIF(FORM_CAMP[[#This Row],[Room (09/05)]:[Room (11/05)]],"TRIPLE"))</f>
        <v/>
      </c>
      <c r="S41" s="18" t="str">
        <f>IF(FORM_TRANS7[[#This Row],[ID]]="","",COUNTIF(FORM_CAMP[[#This Row],[Room (09/05)]:[Room (11/05)]],"TRIPLE"))</f>
        <v/>
      </c>
      <c r="T41" s="18" t="str">
        <f>IF(FORM_TRANS7[[#This Row],[ID]]="","",COUNTIF(FORM_CAMP[[#This Row],[Room (09/05)]:[Room (11/05)]],"QUADRUPLE"))</f>
        <v/>
      </c>
      <c r="U41" s="66">
        <f t="shared" si="1"/>
        <v>0</v>
      </c>
      <c r="V41" s="18" t="str">
        <f>IF(FORM_TRANS7[[#This Row],[ID]]="","",1)</f>
        <v/>
      </c>
      <c r="W41" s="14" t="str">
        <f>IF(FORM_TRANS7[[#This Row],[Hotel]]="","",FORM_GEN[[#This Row],[Exit Test]])</f>
        <v/>
      </c>
      <c r="X41" s="32" t="str">
        <f>IF(FORM_TRANS7[[#This Row],[ID]]="","",IF(ISNUMBER(SEARCH("Competitor",FORM_TRANS7[[#This Row],[ID]])),10,0))</f>
        <v/>
      </c>
      <c r="Y41" s="32" t="str">
        <f>IF(FORM_TRANS7[[#This Row],[ID]]="","",SUM(AC41:AG41)+FORM_TRANS7[[#This Row],[Meal]])</f>
        <v/>
      </c>
      <c r="Z41" s="32" t="str">
        <f>IF(FORM_TRANS7[[#This Row],[ID]]="","",SUM(AH41:AL41)+FORM_TRANS7[[#This Row],[Meal (TC)]])</f>
        <v/>
      </c>
      <c r="AA41" s="40" t="str">
        <f>IF(FORM_TRANS7[[#This Row],[ID]]="","",SUM(AC41:AL41)+VLOOKUP(FORM_TRANS7[[#This Row],[Exit test]],SET!Y$2:Z$5,2,FALSE)+FORM_TRANS7[[#This Row],[EJU Entree Fee]]+FORM_TRANS7[[#This Row],[PCR at arrival]]*100+FORM_TRANS7[[#This Row],[Meal]]+FORM_TRANS7[[#This Row],[Meal (TC)]])</f>
        <v/>
      </c>
      <c r="AC41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1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1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1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1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1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1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1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1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1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1" s="38">
        <f>COUNTIF(FORM_COMP[[#This Row],[Lunch (04/05)]:[Diner (06/05)]],"Box")*VLOOKUP("Box",SET!AQ$2:AR$7,2,FALSE)</f>
        <v>0</v>
      </c>
      <c r="AO41" s="39">
        <f>COUNTIF(FORM_COMP[[#This Row],[Lunch (04/05)]:[Diner (08/05)]],"*Lunch hotel*")*VLOOKUP("Lunch hotel",SET!AQ$2:AR$7,2,FALSE)</f>
        <v>0</v>
      </c>
      <c r="AP41" s="39">
        <f>COUNTIF(FORM_COMP[[#This Row],[Lunch (04/05)]:[Diner (08/05)]],"*Diner hotel*")*VLOOKUP("Diner hotel",SET!AQ$2:AR$7,2,FALSE)</f>
        <v>0</v>
      </c>
      <c r="AQ41" s="39">
        <f>COUNTIF(FORM_COMP[[#This Row],[Lunch (04/05)]:[Diner (08/05)]],"*Lunch competition*")*VLOOKUP("Lunch competition",SET!AQ$2:AR$7,2,FALSE)</f>
        <v>0</v>
      </c>
      <c r="AR41" s="39">
        <f>IF(FORM_TRANS7[[#This Row],[Hotel (TC)]]="",0,COUNTIF(FORM_CAMP[[#This Row],[Lunch (09/05)]:[Diner (11/05)]],"Lunch hotel")*VLOOKUP(FORM_TRANS7[[#This Row],[Hotel (TC)]],SET!AT$2:AU$5,2,FALSE))</f>
        <v>0</v>
      </c>
      <c r="AS41" s="39">
        <f>IF(FORM_TRANS7[[#This Row],[Hotel (TC)]]="",0,COUNTIF(FORM_CAMP[[#This Row],[Lunch (09/05)]:[Diner (11/05)]],"Diner hotel")*VLOOKUP(FORM_TRANS7[[#This Row],[Hotel (TC)]],SET!AT$2:AU$5,2,FALSE))</f>
        <v>0</v>
      </c>
      <c r="AT41" s="38"/>
      <c r="AU41" s="39"/>
      <c r="AV41" s="39"/>
      <c r="AW41" s="39"/>
    </row>
    <row r="42" spans="2:49">
      <c r="B42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2" s="14">
        <v>30</v>
      </c>
      <c r="D42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2" s="15" t="str">
        <f>IF(FORM_TRANS7[[#This Row],[ID]]="","",FORM_GEN[[#This Row],[Arrival date]])</f>
        <v/>
      </c>
      <c r="F42" s="15" t="str">
        <f>IF(FORM_TRANS7[[#This Row],[ID]]="","",FORM_GEN[[#This Row],[Departure date]])</f>
        <v/>
      </c>
      <c r="G42" s="15" t="str">
        <f>IF(FORM_COMP[[#This Row],[Hotel]]="","",FORM_COMP[[#This Row],[Hotel]])</f>
        <v/>
      </c>
      <c r="H42" s="14" t="str">
        <f>IF(FORM_TRANS7[[#This Row],[ID]]="","",COUNTIF(FORM_COMP[[#This Row],[Room (04/05)]:[Room (08/05)]],"SINGLE"))</f>
        <v/>
      </c>
      <c r="I42" s="18" t="str">
        <f>IF(FORM_TRANS7[[#This Row],[ID]]="","",COUNTIF(FORM_COMP[[#This Row],[Room (04/05)]:[Room (08/05)]],"TWIN"))</f>
        <v/>
      </c>
      <c r="J42" s="18" t="str">
        <f>IF(FORM_TRANS7[[#This Row],[ID]]="","",COUNTIF(FORM_COMP[[#This Row],[Room (04/05)]:[Room (08/05)]],"ALONE IN TWIIN"))</f>
        <v/>
      </c>
      <c r="K42" s="18" t="str">
        <f>IF(FORM_TRANS7[[#This Row],[ID]]="","",COUNTIF(FORM_COMP[[#This Row],[Room (04/05)]:[Room (08/05)]],"TRIPLE"))</f>
        <v/>
      </c>
      <c r="L42" s="18" t="str">
        <f>IF(FORM_TRANS7[[#This Row],[ID]]="","",COUNTIF(FORM_COMP[[#This Row],[Room (04/05)]:[Room (08/05)]],"QUADRUPLE"))</f>
        <v/>
      </c>
      <c r="M42" s="66">
        <f t="shared" si="0"/>
        <v>0</v>
      </c>
      <c r="N42" s="14" t="str">
        <f>IF(FORM_CAMP[[#This Row],[Hotel]]="","",FORM_CAMP[[#This Row],[Hotel]])</f>
        <v/>
      </c>
      <c r="O42" s="18" t="str">
        <f>IF(FORM_TRANS7[[#This Row],[ID]]="","",COUNTIF(FORM_CAMP[[#This Row],[Room (09/05)]:[Room (11/05)]],"SINGLE"))</f>
        <v/>
      </c>
      <c r="P42" s="14" t="str">
        <f>IF(FORM_TRANS7[[#This Row],[ID]]="","",COUNTIF(FORM_CAMP[[#This Row],[Room (09/05)]:[Room (11/05)]],"TWIN"))</f>
        <v/>
      </c>
      <c r="Q42" s="18" t="str">
        <f>IF(FORM_TRANS7[[#This Row],[ID]]="","",COUNTIF(FORM_CAMP[[#This Row],[Room (09/05)]:[Room (11/05)]],"ALONE IN TWIIN"))</f>
        <v/>
      </c>
      <c r="R42" s="18" t="str">
        <f>IF(FORM_TRANS7[[#This Row],[ID]]="","",COUNTIF(FORM_CAMP[[#This Row],[Room (09/05)]:[Room (11/05)]],"TRIPLE"))</f>
        <v/>
      </c>
      <c r="S42" s="18" t="str">
        <f>IF(FORM_TRANS7[[#This Row],[ID]]="","",COUNTIF(FORM_CAMP[[#This Row],[Room (09/05)]:[Room (11/05)]],"TRIPLE"))</f>
        <v/>
      </c>
      <c r="T42" s="18" t="str">
        <f>IF(FORM_TRANS7[[#This Row],[ID]]="","",COUNTIF(FORM_CAMP[[#This Row],[Room (09/05)]:[Room (11/05)]],"QUADRUPLE"))</f>
        <v/>
      </c>
      <c r="U42" s="66">
        <f t="shared" si="1"/>
        <v>0</v>
      </c>
      <c r="V42" s="18" t="str">
        <f>IF(FORM_TRANS7[[#This Row],[ID]]="","",1)</f>
        <v/>
      </c>
      <c r="W42" s="14" t="str">
        <f>IF(FORM_TRANS7[[#This Row],[Hotel]]="","",FORM_GEN[[#This Row],[Exit Test]])</f>
        <v/>
      </c>
      <c r="X42" s="32" t="str">
        <f>IF(FORM_TRANS7[[#This Row],[ID]]="","",IF(ISNUMBER(SEARCH("Competitor",FORM_TRANS7[[#This Row],[ID]])),10,0))</f>
        <v/>
      </c>
      <c r="Y42" s="32" t="str">
        <f>IF(FORM_TRANS7[[#This Row],[ID]]="","",SUM(AC42:AG42)+FORM_TRANS7[[#This Row],[Meal]])</f>
        <v/>
      </c>
      <c r="Z42" s="32" t="str">
        <f>IF(FORM_TRANS7[[#This Row],[ID]]="","",SUM(AH42:AL42)+FORM_TRANS7[[#This Row],[Meal (TC)]])</f>
        <v/>
      </c>
      <c r="AA42" s="40" t="str">
        <f>IF(FORM_TRANS7[[#This Row],[ID]]="","",SUM(AC42:AL42)+VLOOKUP(FORM_TRANS7[[#This Row],[Exit test]],SET!Y$2:Z$5,2,FALSE)+FORM_TRANS7[[#This Row],[EJU Entree Fee]]+FORM_TRANS7[[#This Row],[PCR at arrival]]*100+FORM_TRANS7[[#This Row],[Meal]]+FORM_TRANS7[[#This Row],[Meal (TC)]])</f>
        <v/>
      </c>
      <c r="AC42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2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2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2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2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2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2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2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2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2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2" s="38">
        <f>COUNTIF(FORM_COMP[[#This Row],[Lunch (04/05)]:[Diner (06/05)]],"Box")*VLOOKUP("Box",SET!AQ$2:AR$7,2,FALSE)</f>
        <v>0</v>
      </c>
      <c r="AO42" s="39">
        <f>COUNTIF(FORM_COMP[[#This Row],[Lunch (04/05)]:[Diner (08/05)]],"*Lunch hotel*")*VLOOKUP("Lunch hotel",SET!AQ$2:AR$7,2,FALSE)</f>
        <v>0</v>
      </c>
      <c r="AP42" s="39">
        <f>COUNTIF(FORM_COMP[[#This Row],[Lunch (04/05)]:[Diner (08/05)]],"*Diner hotel*")*VLOOKUP("Diner hotel",SET!AQ$2:AR$7,2,FALSE)</f>
        <v>0</v>
      </c>
      <c r="AQ42" s="39">
        <f>COUNTIF(FORM_COMP[[#This Row],[Lunch (04/05)]:[Diner (08/05)]],"*Lunch competition*")*VLOOKUP("Lunch competition",SET!AQ$2:AR$7,2,FALSE)</f>
        <v>0</v>
      </c>
      <c r="AR42" s="39">
        <f>IF(FORM_TRANS7[[#This Row],[Hotel (TC)]]="",0,COUNTIF(FORM_CAMP[[#This Row],[Lunch (09/05)]:[Diner (11/05)]],"Lunch hotel")*VLOOKUP(FORM_TRANS7[[#This Row],[Hotel (TC)]],SET!AT$2:AU$5,2,FALSE))</f>
        <v>0</v>
      </c>
      <c r="AS42" s="39">
        <f>IF(FORM_TRANS7[[#This Row],[Hotel (TC)]]="",0,COUNTIF(FORM_CAMP[[#This Row],[Lunch (09/05)]:[Diner (11/05)]],"Diner hotel")*VLOOKUP(FORM_TRANS7[[#This Row],[Hotel (TC)]],SET!AT$2:AU$5,2,FALSE))</f>
        <v>0</v>
      </c>
      <c r="AT42" s="38"/>
      <c r="AU42" s="39"/>
      <c r="AV42" s="39"/>
      <c r="AW42" s="39"/>
    </row>
    <row r="43" spans="2:49">
      <c r="B43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3" s="14">
        <v>31</v>
      </c>
      <c r="D43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3" s="15" t="str">
        <f>IF(FORM_TRANS7[[#This Row],[ID]]="","",FORM_GEN[[#This Row],[Arrival date]])</f>
        <v/>
      </c>
      <c r="F43" s="15" t="str">
        <f>IF(FORM_TRANS7[[#This Row],[ID]]="","",FORM_GEN[[#This Row],[Departure date]])</f>
        <v/>
      </c>
      <c r="G43" s="15" t="str">
        <f>IF(FORM_COMP[[#This Row],[Hotel]]="","",FORM_COMP[[#This Row],[Hotel]])</f>
        <v/>
      </c>
      <c r="H43" s="14" t="str">
        <f>IF(FORM_TRANS7[[#This Row],[ID]]="","",COUNTIF(FORM_COMP[[#This Row],[Room (04/05)]:[Room (08/05)]],"SINGLE"))</f>
        <v/>
      </c>
      <c r="I43" s="18" t="str">
        <f>IF(FORM_TRANS7[[#This Row],[ID]]="","",COUNTIF(FORM_COMP[[#This Row],[Room (04/05)]:[Room (08/05)]],"TWIN"))</f>
        <v/>
      </c>
      <c r="J43" s="18" t="str">
        <f>IF(FORM_TRANS7[[#This Row],[ID]]="","",COUNTIF(FORM_COMP[[#This Row],[Room (04/05)]:[Room (08/05)]],"ALONE IN TWIIN"))</f>
        <v/>
      </c>
      <c r="K43" s="18" t="str">
        <f>IF(FORM_TRANS7[[#This Row],[ID]]="","",COUNTIF(FORM_COMP[[#This Row],[Room (04/05)]:[Room (08/05)]],"TRIPLE"))</f>
        <v/>
      </c>
      <c r="L43" s="18" t="str">
        <f>IF(FORM_TRANS7[[#This Row],[ID]]="","",COUNTIF(FORM_COMP[[#This Row],[Room (04/05)]:[Room (08/05)]],"QUADRUPLE"))</f>
        <v/>
      </c>
      <c r="M43" s="66">
        <f t="shared" si="0"/>
        <v>0</v>
      </c>
      <c r="N43" s="14" t="str">
        <f>IF(FORM_CAMP[[#This Row],[Hotel]]="","",FORM_CAMP[[#This Row],[Hotel]])</f>
        <v/>
      </c>
      <c r="O43" s="18" t="str">
        <f>IF(FORM_TRANS7[[#This Row],[ID]]="","",COUNTIF(FORM_CAMP[[#This Row],[Room (09/05)]:[Room (11/05)]],"SINGLE"))</f>
        <v/>
      </c>
      <c r="P43" s="14" t="str">
        <f>IF(FORM_TRANS7[[#This Row],[ID]]="","",COUNTIF(FORM_CAMP[[#This Row],[Room (09/05)]:[Room (11/05)]],"TWIN"))</f>
        <v/>
      </c>
      <c r="Q43" s="18" t="str">
        <f>IF(FORM_TRANS7[[#This Row],[ID]]="","",COUNTIF(FORM_CAMP[[#This Row],[Room (09/05)]:[Room (11/05)]],"ALONE IN TWIIN"))</f>
        <v/>
      </c>
      <c r="R43" s="18" t="str">
        <f>IF(FORM_TRANS7[[#This Row],[ID]]="","",COUNTIF(FORM_CAMP[[#This Row],[Room (09/05)]:[Room (11/05)]],"TRIPLE"))</f>
        <v/>
      </c>
      <c r="S43" s="18" t="str">
        <f>IF(FORM_TRANS7[[#This Row],[ID]]="","",COUNTIF(FORM_CAMP[[#This Row],[Room (09/05)]:[Room (11/05)]],"TRIPLE"))</f>
        <v/>
      </c>
      <c r="T43" s="18" t="str">
        <f>IF(FORM_TRANS7[[#This Row],[ID]]="","",COUNTIF(FORM_CAMP[[#This Row],[Room (09/05)]:[Room (11/05)]],"QUADRUPLE"))</f>
        <v/>
      </c>
      <c r="U43" s="66">
        <f t="shared" si="1"/>
        <v>0</v>
      </c>
      <c r="V43" s="18" t="str">
        <f>IF(FORM_TRANS7[[#This Row],[ID]]="","",1)</f>
        <v/>
      </c>
      <c r="W43" s="14" t="str">
        <f>IF(FORM_TRANS7[[#This Row],[Hotel]]="","",FORM_GEN[[#This Row],[Exit Test]])</f>
        <v/>
      </c>
      <c r="X43" s="32" t="str">
        <f>IF(FORM_TRANS7[[#This Row],[ID]]="","",IF(ISNUMBER(SEARCH("Competitor",FORM_TRANS7[[#This Row],[ID]])),10,0))</f>
        <v/>
      </c>
      <c r="Y43" s="32" t="str">
        <f>IF(FORM_TRANS7[[#This Row],[ID]]="","",SUM(AC43:AG43)+FORM_TRANS7[[#This Row],[Meal]])</f>
        <v/>
      </c>
      <c r="Z43" s="32" t="str">
        <f>IF(FORM_TRANS7[[#This Row],[ID]]="","",SUM(AH43:AL43)+FORM_TRANS7[[#This Row],[Meal (TC)]])</f>
        <v/>
      </c>
      <c r="AA43" s="40" t="str">
        <f>IF(FORM_TRANS7[[#This Row],[ID]]="","",SUM(AC43:AL43)+VLOOKUP(FORM_TRANS7[[#This Row],[Exit test]],SET!Y$2:Z$5,2,FALSE)+FORM_TRANS7[[#This Row],[EJU Entree Fee]]+FORM_TRANS7[[#This Row],[PCR at arrival]]*100+FORM_TRANS7[[#This Row],[Meal]]+FORM_TRANS7[[#This Row],[Meal (TC)]])</f>
        <v/>
      </c>
      <c r="AC43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3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3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3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3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3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3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3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3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3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3" s="38">
        <f>COUNTIF(FORM_COMP[[#This Row],[Lunch (04/05)]:[Diner (06/05)]],"Box")*VLOOKUP("Box",SET!AQ$2:AR$7,2,FALSE)</f>
        <v>0</v>
      </c>
      <c r="AO43" s="39">
        <f>COUNTIF(FORM_COMP[[#This Row],[Lunch (04/05)]:[Diner (08/05)]],"*Lunch hotel*")*VLOOKUP("Lunch hotel",SET!AQ$2:AR$7,2,FALSE)</f>
        <v>0</v>
      </c>
      <c r="AP43" s="39">
        <f>COUNTIF(FORM_COMP[[#This Row],[Lunch (04/05)]:[Diner (08/05)]],"*Diner hotel*")*VLOOKUP("Diner hotel",SET!AQ$2:AR$7,2,FALSE)</f>
        <v>0</v>
      </c>
      <c r="AQ43" s="39">
        <f>COUNTIF(FORM_COMP[[#This Row],[Lunch (04/05)]:[Diner (08/05)]],"*Lunch competition*")*VLOOKUP("Lunch competition",SET!AQ$2:AR$7,2,FALSE)</f>
        <v>0</v>
      </c>
      <c r="AR43" s="39">
        <f>IF(FORM_TRANS7[[#This Row],[Hotel (TC)]]="",0,COUNTIF(FORM_CAMP[[#This Row],[Lunch (09/05)]:[Diner (11/05)]],"Lunch hotel")*VLOOKUP(FORM_TRANS7[[#This Row],[Hotel (TC)]],SET!AT$2:AU$5,2,FALSE))</f>
        <v>0</v>
      </c>
      <c r="AS43" s="39">
        <f>IF(FORM_TRANS7[[#This Row],[Hotel (TC)]]="",0,COUNTIF(FORM_CAMP[[#This Row],[Lunch (09/05)]:[Diner (11/05)]],"Diner hotel")*VLOOKUP(FORM_TRANS7[[#This Row],[Hotel (TC)]],SET!AT$2:AU$5,2,FALSE))</f>
        <v>0</v>
      </c>
      <c r="AT43" s="38"/>
      <c r="AU43" s="39"/>
      <c r="AV43" s="39"/>
      <c r="AW43" s="39"/>
    </row>
    <row r="44" spans="2:49">
      <c r="B44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4" s="14">
        <v>32</v>
      </c>
      <c r="D44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4" s="15" t="str">
        <f>IF(FORM_TRANS7[[#This Row],[ID]]="","",FORM_GEN[[#This Row],[Arrival date]])</f>
        <v/>
      </c>
      <c r="F44" s="15" t="str">
        <f>IF(FORM_TRANS7[[#This Row],[ID]]="","",FORM_GEN[[#This Row],[Departure date]])</f>
        <v/>
      </c>
      <c r="G44" s="15" t="str">
        <f>IF(FORM_COMP[[#This Row],[Hotel]]="","",FORM_COMP[[#This Row],[Hotel]])</f>
        <v/>
      </c>
      <c r="H44" s="14" t="str">
        <f>IF(FORM_TRANS7[[#This Row],[ID]]="","",COUNTIF(FORM_COMP[[#This Row],[Room (04/05)]:[Room (08/05)]],"SINGLE"))</f>
        <v/>
      </c>
      <c r="I44" s="18" t="str">
        <f>IF(FORM_TRANS7[[#This Row],[ID]]="","",COUNTIF(FORM_COMP[[#This Row],[Room (04/05)]:[Room (08/05)]],"TWIN"))</f>
        <v/>
      </c>
      <c r="J44" s="18" t="str">
        <f>IF(FORM_TRANS7[[#This Row],[ID]]="","",COUNTIF(FORM_COMP[[#This Row],[Room (04/05)]:[Room (08/05)]],"ALONE IN TWIIN"))</f>
        <v/>
      </c>
      <c r="K44" s="18" t="str">
        <f>IF(FORM_TRANS7[[#This Row],[ID]]="","",COUNTIF(FORM_COMP[[#This Row],[Room (04/05)]:[Room (08/05)]],"TRIPLE"))</f>
        <v/>
      </c>
      <c r="L44" s="18" t="str">
        <f>IF(FORM_TRANS7[[#This Row],[ID]]="","",COUNTIF(FORM_COMP[[#This Row],[Room (04/05)]:[Room (08/05)]],"QUADRUPLE"))</f>
        <v/>
      </c>
      <c r="M44" s="66">
        <f t="shared" si="0"/>
        <v>0</v>
      </c>
      <c r="N44" s="14" t="str">
        <f>IF(FORM_CAMP[[#This Row],[Hotel]]="","",FORM_CAMP[[#This Row],[Hotel]])</f>
        <v/>
      </c>
      <c r="O44" s="18" t="str">
        <f>IF(FORM_TRANS7[[#This Row],[ID]]="","",COUNTIF(FORM_CAMP[[#This Row],[Room (09/05)]:[Room (11/05)]],"SINGLE"))</f>
        <v/>
      </c>
      <c r="P44" s="14" t="str">
        <f>IF(FORM_TRANS7[[#This Row],[ID]]="","",COUNTIF(FORM_CAMP[[#This Row],[Room (09/05)]:[Room (11/05)]],"TWIN"))</f>
        <v/>
      </c>
      <c r="Q44" s="18" t="str">
        <f>IF(FORM_TRANS7[[#This Row],[ID]]="","",COUNTIF(FORM_CAMP[[#This Row],[Room (09/05)]:[Room (11/05)]],"ALONE IN TWIIN"))</f>
        <v/>
      </c>
      <c r="R44" s="18" t="str">
        <f>IF(FORM_TRANS7[[#This Row],[ID]]="","",COUNTIF(FORM_CAMP[[#This Row],[Room (09/05)]:[Room (11/05)]],"TRIPLE"))</f>
        <v/>
      </c>
      <c r="S44" s="18" t="str">
        <f>IF(FORM_TRANS7[[#This Row],[ID]]="","",COUNTIF(FORM_CAMP[[#This Row],[Room (09/05)]:[Room (11/05)]],"TRIPLE"))</f>
        <v/>
      </c>
      <c r="T44" s="18" t="str">
        <f>IF(FORM_TRANS7[[#This Row],[ID]]="","",COUNTIF(FORM_CAMP[[#This Row],[Room (09/05)]:[Room (11/05)]],"QUADRUPLE"))</f>
        <v/>
      </c>
      <c r="U44" s="66">
        <f t="shared" si="1"/>
        <v>0</v>
      </c>
      <c r="V44" s="18" t="str">
        <f>IF(FORM_TRANS7[[#This Row],[ID]]="","",1)</f>
        <v/>
      </c>
      <c r="W44" s="14" t="str">
        <f>IF(FORM_TRANS7[[#This Row],[Hotel]]="","",FORM_GEN[[#This Row],[Exit Test]])</f>
        <v/>
      </c>
      <c r="X44" s="32" t="str">
        <f>IF(FORM_TRANS7[[#This Row],[ID]]="","",IF(ISNUMBER(SEARCH("Competitor",FORM_TRANS7[[#This Row],[ID]])),10,0))</f>
        <v/>
      </c>
      <c r="Y44" s="32" t="str">
        <f>IF(FORM_TRANS7[[#This Row],[ID]]="","",SUM(AC44:AG44)+FORM_TRANS7[[#This Row],[Meal]])</f>
        <v/>
      </c>
      <c r="Z44" s="32" t="str">
        <f>IF(FORM_TRANS7[[#This Row],[ID]]="","",SUM(AH44:AL44)+FORM_TRANS7[[#This Row],[Meal (TC)]])</f>
        <v/>
      </c>
      <c r="AA44" s="40" t="str">
        <f>IF(FORM_TRANS7[[#This Row],[ID]]="","",SUM(AC44:AL44)+VLOOKUP(FORM_TRANS7[[#This Row],[Exit test]],SET!Y$2:Z$5,2,FALSE)+FORM_TRANS7[[#This Row],[EJU Entree Fee]]+FORM_TRANS7[[#This Row],[PCR at arrival]]*100+FORM_TRANS7[[#This Row],[Meal]]+FORM_TRANS7[[#This Row],[Meal (TC)]])</f>
        <v/>
      </c>
      <c r="AC44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4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4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4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4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4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4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4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4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4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4" s="38">
        <f>COUNTIF(FORM_COMP[[#This Row],[Lunch (04/05)]:[Diner (06/05)]],"Box")*VLOOKUP("Box",SET!AQ$2:AR$7,2,FALSE)</f>
        <v>0</v>
      </c>
      <c r="AO44" s="39">
        <f>COUNTIF(FORM_COMP[[#This Row],[Lunch (04/05)]:[Diner (08/05)]],"*Lunch hotel*")*VLOOKUP("Lunch hotel",SET!AQ$2:AR$7,2,FALSE)</f>
        <v>0</v>
      </c>
      <c r="AP44" s="39">
        <f>COUNTIF(FORM_COMP[[#This Row],[Lunch (04/05)]:[Diner (08/05)]],"*Diner hotel*")*VLOOKUP("Diner hotel",SET!AQ$2:AR$7,2,FALSE)</f>
        <v>0</v>
      </c>
      <c r="AQ44" s="39">
        <f>COUNTIF(FORM_COMP[[#This Row],[Lunch (04/05)]:[Diner (08/05)]],"*Lunch competition*")*VLOOKUP("Lunch competition",SET!AQ$2:AR$7,2,FALSE)</f>
        <v>0</v>
      </c>
      <c r="AR44" s="39">
        <f>IF(FORM_TRANS7[[#This Row],[Hotel (TC)]]="",0,COUNTIF(FORM_CAMP[[#This Row],[Lunch (09/05)]:[Diner (11/05)]],"Lunch hotel")*VLOOKUP(FORM_TRANS7[[#This Row],[Hotel (TC)]],SET!AT$2:AU$5,2,FALSE))</f>
        <v>0</v>
      </c>
      <c r="AS44" s="39">
        <f>IF(FORM_TRANS7[[#This Row],[Hotel (TC)]]="",0,COUNTIF(FORM_CAMP[[#This Row],[Lunch (09/05)]:[Diner (11/05)]],"Diner hotel")*VLOOKUP(FORM_TRANS7[[#This Row],[Hotel (TC)]],SET!AT$2:AU$5,2,FALSE))</f>
        <v>0</v>
      </c>
      <c r="AT44" s="38"/>
      <c r="AU44" s="39"/>
      <c r="AV44" s="39"/>
      <c r="AW44" s="39"/>
    </row>
    <row r="45" spans="2:49">
      <c r="B45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5" s="14">
        <v>33</v>
      </c>
      <c r="D45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5" s="15" t="str">
        <f>IF(FORM_TRANS7[[#This Row],[ID]]="","",FORM_GEN[[#This Row],[Arrival date]])</f>
        <v/>
      </c>
      <c r="F45" s="15" t="str">
        <f>IF(FORM_TRANS7[[#This Row],[ID]]="","",FORM_GEN[[#This Row],[Departure date]])</f>
        <v/>
      </c>
      <c r="G45" s="15" t="str">
        <f>IF(FORM_COMP[[#This Row],[Hotel]]="","",FORM_COMP[[#This Row],[Hotel]])</f>
        <v/>
      </c>
      <c r="H45" s="14" t="str">
        <f>IF(FORM_TRANS7[[#This Row],[ID]]="","",COUNTIF(FORM_COMP[[#This Row],[Room (04/05)]:[Room (08/05)]],"SINGLE"))</f>
        <v/>
      </c>
      <c r="I45" s="18" t="str">
        <f>IF(FORM_TRANS7[[#This Row],[ID]]="","",COUNTIF(FORM_COMP[[#This Row],[Room (04/05)]:[Room (08/05)]],"TWIN"))</f>
        <v/>
      </c>
      <c r="J45" s="18" t="str">
        <f>IF(FORM_TRANS7[[#This Row],[ID]]="","",COUNTIF(FORM_COMP[[#This Row],[Room (04/05)]:[Room (08/05)]],"ALONE IN TWIIN"))</f>
        <v/>
      </c>
      <c r="K45" s="18" t="str">
        <f>IF(FORM_TRANS7[[#This Row],[ID]]="","",COUNTIF(FORM_COMP[[#This Row],[Room (04/05)]:[Room (08/05)]],"TRIPLE"))</f>
        <v/>
      </c>
      <c r="L45" s="18" t="str">
        <f>IF(FORM_TRANS7[[#This Row],[ID]]="","",COUNTIF(FORM_COMP[[#This Row],[Room (04/05)]:[Room (08/05)]],"QUADRUPLE"))</f>
        <v/>
      </c>
      <c r="M45" s="66">
        <f t="shared" ref="M45:M62" si="2">IF(SUM(AN45:AQ45)=0,0,SUM(AN45:AQ45))</f>
        <v>0</v>
      </c>
      <c r="N45" s="14" t="str">
        <f>IF(FORM_CAMP[[#This Row],[Hotel]]="","",FORM_CAMP[[#This Row],[Hotel]])</f>
        <v/>
      </c>
      <c r="O45" s="18" t="str">
        <f>IF(FORM_TRANS7[[#This Row],[ID]]="","",COUNTIF(FORM_CAMP[[#This Row],[Room (09/05)]:[Room (11/05)]],"SINGLE"))</f>
        <v/>
      </c>
      <c r="P45" s="14" t="str">
        <f>IF(FORM_TRANS7[[#This Row],[ID]]="","",COUNTIF(FORM_CAMP[[#This Row],[Room (09/05)]:[Room (11/05)]],"TWIN"))</f>
        <v/>
      </c>
      <c r="Q45" s="18" t="str">
        <f>IF(FORM_TRANS7[[#This Row],[ID]]="","",COUNTIF(FORM_CAMP[[#This Row],[Room (09/05)]:[Room (11/05)]],"ALONE IN TWIIN"))</f>
        <v/>
      </c>
      <c r="R45" s="18" t="str">
        <f>IF(FORM_TRANS7[[#This Row],[ID]]="","",COUNTIF(FORM_CAMP[[#This Row],[Room (09/05)]:[Room (11/05)]],"TRIPLE"))</f>
        <v/>
      </c>
      <c r="S45" s="18" t="str">
        <f>IF(FORM_TRANS7[[#This Row],[ID]]="","",COUNTIF(FORM_CAMP[[#This Row],[Room (09/05)]:[Room (11/05)]],"TRIPLE"))</f>
        <v/>
      </c>
      <c r="T45" s="18" t="str">
        <f>IF(FORM_TRANS7[[#This Row],[ID]]="","",COUNTIF(FORM_CAMP[[#This Row],[Room (09/05)]:[Room (11/05)]],"QUADRUPLE"))</f>
        <v/>
      </c>
      <c r="U45" s="66">
        <f t="shared" ref="U45:U62" si="3">IF(SUM(AR45:AS45)=0,0,SUM(AR45:AS45))</f>
        <v>0</v>
      </c>
      <c r="V45" s="18" t="str">
        <f>IF(FORM_TRANS7[[#This Row],[ID]]="","",1)</f>
        <v/>
      </c>
      <c r="W45" s="14" t="str">
        <f>IF(FORM_TRANS7[[#This Row],[Hotel]]="","",FORM_GEN[[#This Row],[Exit Test]])</f>
        <v/>
      </c>
      <c r="X45" s="32" t="str">
        <f>IF(FORM_TRANS7[[#This Row],[ID]]="","",IF(ISNUMBER(SEARCH("Competitor",FORM_TRANS7[[#This Row],[ID]])),10,0))</f>
        <v/>
      </c>
      <c r="Y45" s="32" t="str">
        <f>IF(FORM_TRANS7[[#This Row],[ID]]="","",SUM(AC45:AG45)+FORM_TRANS7[[#This Row],[Meal]])</f>
        <v/>
      </c>
      <c r="Z45" s="32" t="str">
        <f>IF(FORM_TRANS7[[#This Row],[ID]]="","",SUM(AH45:AL45)+FORM_TRANS7[[#This Row],[Meal (TC)]])</f>
        <v/>
      </c>
      <c r="AA45" s="40" t="str">
        <f>IF(FORM_TRANS7[[#This Row],[ID]]="","",SUM(AC45:AL45)+VLOOKUP(FORM_TRANS7[[#This Row],[Exit test]],SET!Y$2:Z$5,2,FALSE)+FORM_TRANS7[[#This Row],[EJU Entree Fee]]+FORM_TRANS7[[#This Row],[PCR at arrival]]*100+FORM_TRANS7[[#This Row],[Meal]]+FORM_TRANS7[[#This Row],[Meal (TC)]])</f>
        <v/>
      </c>
      <c r="AC45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5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5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5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5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5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5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5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5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5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5" s="38">
        <f>COUNTIF(FORM_COMP[[#This Row],[Lunch (04/05)]:[Diner (06/05)]],"Box")*VLOOKUP("Box",SET!AQ$2:AR$7,2,FALSE)</f>
        <v>0</v>
      </c>
      <c r="AO45" s="39">
        <f>COUNTIF(FORM_COMP[[#This Row],[Lunch (04/05)]:[Diner (08/05)]],"*Lunch hotel*")*VLOOKUP("Lunch hotel",SET!AQ$2:AR$7,2,FALSE)</f>
        <v>0</v>
      </c>
      <c r="AP45" s="39">
        <f>COUNTIF(FORM_COMP[[#This Row],[Lunch (04/05)]:[Diner (08/05)]],"*Diner hotel*")*VLOOKUP("Diner hotel",SET!AQ$2:AR$7,2,FALSE)</f>
        <v>0</v>
      </c>
      <c r="AQ45" s="39">
        <f>COUNTIF(FORM_COMP[[#This Row],[Lunch (04/05)]:[Diner (08/05)]],"*Lunch competition*")*VLOOKUP("Lunch competition",SET!AQ$2:AR$7,2,FALSE)</f>
        <v>0</v>
      </c>
      <c r="AR45" s="39">
        <f>IF(FORM_TRANS7[[#This Row],[Hotel (TC)]]="",0,COUNTIF(FORM_CAMP[[#This Row],[Lunch (09/05)]:[Diner (11/05)]],"Lunch hotel")*VLOOKUP(FORM_TRANS7[[#This Row],[Hotel (TC)]],SET!AT$2:AU$5,2,FALSE))</f>
        <v>0</v>
      </c>
      <c r="AS45" s="39">
        <f>IF(FORM_TRANS7[[#This Row],[Hotel (TC)]]="",0,COUNTIF(FORM_CAMP[[#This Row],[Lunch (09/05)]:[Diner (11/05)]],"Diner hotel")*VLOOKUP(FORM_TRANS7[[#This Row],[Hotel (TC)]],SET!AT$2:AU$5,2,FALSE))</f>
        <v>0</v>
      </c>
      <c r="AT45" s="38"/>
      <c r="AU45" s="39"/>
      <c r="AV45" s="39"/>
      <c r="AW45" s="39"/>
    </row>
    <row r="46" spans="2:49">
      <c r="B46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6" s="14">
        <v>34</v>
      </c>
      <c r="D46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6" s="15" t="str">
        <f>IF(FORM_TRANS7[[#This Row],[ID]]="","",FORM_GEN[[#This Row],[Arrival date]])</f>
        <v/>
      </c>
      <c r="F46" s="15" t="str">
        <f>IF(FORM_TRANS7[[#This Row],[ID]]="","",FORM_GEN[[#This Row],[Departure date]])</f>
        <v/>
      </c>
      <c r="G46" s="15" t="str">
        <f>IF(FORM_COMP[[#This Row],[Hotel]]="","",FORM_COMP[[#This Row],[Hotel]])</f>
        <v/>
      </c>
      <c r="H46" s="14" t="str">
        <f>IF(FORM_TRANS7[[#This Row],[ID]]="","",COUNTIF(FORM_COMP[[#This Row],[Room (04/05)]:[Room (08/05)]],"SINGLE"))</f>
        <v/>
      </c>
      <c r="I46" s="18" t="str">
        <f>IF(FORM_TRANS7[[#This Row],[ID]]="","",COUNTIF(FORM_COMP[[#This Row],[Room (04/05)]:[Room (08/05)]],"TWIN"))</f>
        <v/>
      </c>
      <c r="J46" s="18" t="str">
        <f>IF(FORM_TRANS7[[#This Row],[ID]]="","",COUNTIF(FORM_COMP[[#This Row],[Room (04/05)]:[Room (08/05)]],"ALONE IN TWIIN"))</f>
        <v/>
      </c>
      <c r="K46" s="18" t="str">
        <f>IF(FORM_TRANS7[[#This Row],[ID]]="","",COUNTIF(FORM_COMP[[#This Row],[Room (04/05)]:[Room (08/05)]],"TRIPLE"))</f>
        <v/>
      </c>
      <c r="L46" s="18" t="str">
        <f>IF(FORM_TRANS7[[#This Row],[ID]]="","",COUNTIF(FORM_COMP[[#This Row],[Room (04/05)]:[Room (08/05)]],"QUADRUPLE"))</f>
        <v/>
      </c>
      <c r="M46" s="66">
        <f t="shared" si="2"/>
        <v>0</v>
      </c>
      <c r="N46" s="14" t="str">
        <f>IF(FORM_CAMP[[#This Row],[Hotel]]="","",FORM_CAMP[[#This Row],[Hotel]])</f>
        <v/>
      </c>
      <c r="O46" s="18" t="str">
        <f>IF(FORM_TRANS7[[#This Row],[ID]]="","",COUNTIF(FORM_CAMP[[#This Row],[Room (09/05)]:[Room (11/05)]],"SINGLE"))</f>
        <v/>
      </c>
      <c r="P46" s="14" t="str">
        <f>IF(FORM_TRANS7[[#This Row],[ID]]="","",COUNTIF(FORM_CAMP[[#This Row],[Room (09/05)]:[Room (11/05)]],"TWIN"))</f>
        <v/>
      </c>
      <c r="Q46" s="18" t="str">
        <f>IF(FORM_TRANS7[[#This Row],[ID]]="","",COUNTIF(FORM_CAMP[[#This Row],[Room (09/05)]:[Room (11/05)]],"ALONE IN TWIIN"))</f>
        <v/>
      </c>
      <c r="R46" s="18" t="str">
        <f>IF(FORM_TRANS7[[#This Row],[ID]]="","",COUNTIF(FORM_CAMP[[#This Row],[Room (09/05)]:[Room (11/05)]],"TRIPLE"))</f>
        <v/>
      </c>
      <c r="S46" s="18" t="str">
        <f>IF(FORM_TRANS7[[#This Row],[ID]]="","",COUNTIF(FORM_CAMP[[#This Row],[Room (09/05)]:[Room (11/05)]],"TRIPLE"))</f>
        <v/>
      </c>
      <c r="T46" s="18" t="str">
        <f>IF(FORM_TRANS7[[#This Row],[ID]]="","",COUNTIF(FORM_CAMP[[#This Row],[Room (09/05)]:[Room (11/05)]],"QUADRUPLE"))</f>
        <v/>
      </c>
      <c r="U46" s="66">
        <f t="shared" si="3"/>
        <v>0</v>
      </c>
      <c r="V46" s="18" t="str">
        <f>IF(FORM_TRANS7[[#This Row],[ID]]="","",1)</f>
        <v/>
      </c>
      <c r="W46" s="14" t="str">
        <f>IF(FORM_TRANS7[[#This Row],[Hotel]]="","",FORM_GEN[[#This Row],[Exit Test]])</f>
        <v/>
      </c>
      <c r="X46" s="32" t="str">
        <f>IF(FORM_TRANS7[[#This Row],[ID]]="","",IF(ISNUMBER(SEARCH("Competitor",FORM_TRANS7[[#This Row],[ID]])),10,0))</f>
        <v/>
      </c>
      <c r="Y46" s="32" t="str">
        <f>IF(FORM_TRANS7[[#This Row],[ID]]="","",SUM(AC46:AG46)+FORM_TRANS7[[#This Row],[Meal]])</f>
        <v/>
      </c>
      <c r="Z46" s="32" t="str">
        <f>IF(FORM_TRANS7[[#This Row],[ID]]="","",SUM(AH46:AL46)+FORM_TRANS7[[#This Row],[Meal (TC)]])</f>
        <v/>
      </c>
      <c r="AA46" s="40" t="str">
        <f>IF(FORM_TRANS7[[#This Row],[ID]]="","",SUM(AC46:AL46)+VLOOKUP(FORM_TRANS7[[#This Row],[Exit test]],SET!Y$2:Z$5,2,FALSE)+FORM_TRANS7[[#This Row],[EJU Entree Fee]]+FORM_TRANS7[[#This Row],[PCR at arrival]]*100+FORM_TRANS7[[#This Row],[Meal]]+FORM_TRANS7[[#This Row],[Meal (TC)]])</f>
        <v/>
      </c>
      <c r="AC46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6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6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6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6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6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6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6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6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6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6" s="38">
        <f>COUNTIF(FORM_COMP[[#This Row],[Lunch (04/05)]:[Diner (06/05)]],"Box")*VLOOKUP("Box",SET!AQ$2:AR$7,2,FALSE)</f>
        <v>0</v>
      </c>
      <c r="AO46" s="39">
        <f>COUNTIF(FORM_COMP[[#This Row],[Lunch (04/05)]:[Diner (08/05)]],"*Lunch hotel*")*VLOOKUP("Lunch hotel",SET!AQ$2:AR$7,2,FALSE)</f>
        <v>0</v>
      </c>
      <c r="AP46" s="39">
        <f>COUNTIF(FORM_COMP[[#This Row],[Lunch (04/05)]:[Diner (08/05)]],"*Diner hotel*")*VLOOKUP("Diner hotel",SET!AQ$2:AR$7,2,FALSE)</f>
        <v>0</v>
      </c>
      <c r="AQ46" s="39">
        <f>COUNTIF(FORM_COMP[[#This Row],[Lunch (04/05)]:[Diner (08/05)]],"*Lunch competition*")*VLOOKUP("Lunch competition",SET!AQ$2:AR$7,2,FALSE)</f>
        <v>0</v>
      </c>
      <c r="AR46" s="39">
        <f>IF(FORM_TRANS7[[#This Row],[Hotel (TC)]]="",0,COUNTIF(FORM_CAMP[[#This Row],[Lunch (09/05)]:[Diner (11/05)]],"Lunch hotel")*VLOOKUP(FORM_TRANS7[[#This Row],[Hotel (TC)]],SET!AT$2:AU$5,2,FALSE))</f>
        <v>0</v>
      </c>
      <c r="AS46" s="39">
        <f>IF(FORM_TRANS7[[#This Row],[Hotel (TC)]]="",0,COUNTIF(FORM_CAMP[[#This Row],[Lunch (09/05)]:[Diner (11/05)]],"Diner hotel")*VLOOKUP(FORM_TRANS7[[#This Row],[Hotel (TC)]],SET!AT$2:AU$5,2,FALSE))</f>
        <v>0</v>
      </c>
      <c r="AT46" s="38"/>
      <c r="AU46" s="39"/>
      <c r="AV46" s="39"/>
      <c r="AW46" s="39"/>
    </row>
    <row r="47" spans="2:49">
      <c r="B47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7" s="14">
        <v>35</v>
      </c>
      <c r="D47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7" s="15" t="str">
        <f>IF(FORM_TRANS7[[#This Row],[ID]]="","",FORM_GEN[[#This Row],[Arrival date]])</f>
        <v/>
      </c>
      <c r="F47" s="15" t="str">
        <f>IF(FORM_TRANS7[[#This Row],[ID]]="","",FORM_GEN[[#This Row],[Departure date]])</f>
        <v/>
      </c>
      <c r="G47" s="15" t="str">
        <f>IF(FORM_COMP[[#This Row],[Hotel]]="","",FORM_COMP[[#This Row],[Hotel]])</f>
        <v/>
      </c>
      <c r="H47" s="14" t="str">
        <f>IF(FORM_TRANS7[[#This Row],[ID]]="","",COUNTIF(FORM_COMP[[#This Row],[Room (04/05)]:[Room (08/05)]],"SINGLE"))</f>
        <v/>
      </c>
      <c r="I47" s="18" t="str">
        <f>IF(FORM_TRANS7[[#This Row],[ID]]="","",COUNTIF(FORM_COMP[[#This Row],[Room (04/05)]:[Room (08/05)]],"TWIN"))</f>
        <v/>
      </c>
      <c r="J47" s="18" t="str">
        <f>IF(FORM_TRANS7[[#This Row],[ID]]="","",COUNTIF(FORM_COMP[[#This Row],[Room (04/05)]:[Room (08/05)]],"ALONE IN TWIIN"))</f>
        <v/>
      </c>
      <c r="K47" s="18" t="str">
        <f>IF(FORM_TRANS7[[#This Row],[ID]]="","",COUNTIF(FORM_COMP[[#This Row],[Room (04/05)]:[Room (08/05)]],"TRIPLE"))</f>
        <v/>
      </c>
      <c r="L47" s="18" t="str">
        <f>IF(FORM_TRANS7[[#This Row],[ID]]="","",COUNTIF(FORM_COMP[[#This Row],[Room (04/05)]:[Room (08/05)]],"QUADRUPLE"))</f>
        <v/>
      </c>
      <c r="M47" s="66">
        <f t="shared" si="2"/>
        <v>0</v>
      </c>
      <c r="N47" s="14" t="str">
        <f>IF(FORM_CAMP[[#This Row],[Hotel]]="","",FORM_CAMP[[#This Row],[Hotel]])</f>
        <v/>
      </c>
      <c r="O47" s="18" t="str">
        <f>IF(FORM_TRANS7[[#This Row],[ID]]="","",COUNTIF(FORM_CAMP[[#This Row],[Room (09/05)]:[Room (11/05)]],"SINGLE"))</f>
        <v/>
      </c>
      <c r="P47" s="14" t="str">
        <f>IF(FORM_TRANS7[[#This Row],[ID]]="","",COUNTIF(FORM_CAMP[[#This Row],[Room (09/05)]:[Room (11/05)]],"TWIN"))</f>
        <v/>
      </c>
      <c r="Q47" s="18" t="str">
        <f>IF(FORM_TRANS7[[#This Row],[ID]]="","",COUNTIF(FORM_CAMP[[#This Row],[Room (09/05)]:[Room (11/05)]],"ALONE IN TWIIN"))</f>
        <v/>
      </c>
      <c r="R47" s="18" t="str">
        <f>IF(FORM_TRANS7[[#This Row],[ID]]="","",COUNTIF(FORM_CAMP[[#This Row],[Room (09/05)]:[Room (11/05)]],"TRIPLE"))</f>
        <v/>
      </c>
      <c r="S47" s="18" t="str">
        <f>IF(FORM_TRANS7[[#This Row],[ID]]="","",COUNTIF(FORM_CAMP[[#This Row],[Room (09/05)]:[Room (11/05)]],"TRIPLE"))</f>
        <v/>
      </c>
      <c r="T47" s="18" t="str">
        <f>IF(FORM_TRANS7[[#This Row],[ID]]="","",COUNTIF(FORM_CAMP[[#This Row],[Room (09/05)]:[Room (11/05)]],"QUADRUPLE"))</f>
        <v/>
      </c>
      <c r="U47" s="66">
        <f t="shared" si="3"/>
        <v>0</v>
      </c>
      <c r="V47" s="18" t="str">
        <f>IF(FORM_TRANS7[[#This Row],[ID]]="","",1)</f>
        <v/>
      </c>
      <c r="W47" s="14" t="str">
        <f>IF(FORM_TRANS7[[#This Row],[Hotel]]="","",FORM_GEN[[#This Row],[Exit Test]])</f>
        <v/>
      </c>
      <c r="X47" s="32" t="str">
        <f>IF(FORM_TRANS7[[#This Row],[ID]]="","",IF(ISNUMBER(SEARCH("Competitor",FORM_TRANS7[[#This Row],[ID]])),10,0))</f>
        <v/>
      </c>
      <c r="Y47" s="32" t="str">
        <f>IF(FORM_TRANS7[[#This Row],[ID]]="","",SUM(AC47:AG47)+FORM_TRANS7[[#This Row],[Meal]])</f>
        <v/>
      </c>
      <c r="Z47" s="32" t="str">
        <f>IF(FORM_TRANS7[[#This Row],[ID]]="","",SUM(AH47:AL47)+FORM_TRANS7[[#This Row],[Meal (TC)]])</f>
        <v/>
      </c>
      <c r="AA47" s="40" t="str">
        <f>IF(FORM_TRANS7[[#This Row],[ID]]="","",SUM(AC47:AL47)+VLOOKUP(FORM_TRANS7[[#This Row],[Exit test]],SET!Y$2:Z$5,2,FALSE)+FORM_TRANS7[[#This Row],[EJU Entree Fee]]+FORM_TRANS7[[#This Row],[PCR at arrival]]*100+FORM_TRANS7[[#This Row],[Meal]]+FORM_TRANS7[[#This Row],[Meal (TC)]])</f>
        <v/>
      </c>
      <c r="AC47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7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7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7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7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7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7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7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7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7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7" s="38">
        <f>COUNTIF(FORM_COMP[[#This Row],[Lunch (04/05)]:[Diner (06/05)]],"Box")*VLOOKUP("Box",SET!AQ$2:AR$7,2,FALSE)</f>
        <v>0</v>
      </c>
      <c r="AO47" s="39">
        <f>COUNTIF(FORM_COMP[[#This Row],[Lunch (04/05)]:[Diner (08/05)]],"*Lunch hotel*")*VLOOKUP("Lunch hotel",SET!AQ$2:AR$7,2,FALSE)</f>
        <v>0</v>
      </c>
      <c r="AP47" s="39">
        <f>COUNTIF(FORM_COMP[[#This Row],[Lunch (04/05)]:[Diner (08/05)]],"*Diner hotel*")*VLOOKUP("Diner hotel",SET!AQ$2:AR$7,2,FALSE)</f>
        <v>0</v>
      </c>
      <c r="AQ47" s="39">
        <f>COUNTIF(FORM_COMP[[#This Row],[Lunch (04/05)]:[Diner (08/05)]],"*Lunch competition*")*VLOOKUP("Lunch competition",SET!AQ$2:AR$7,2,FALSE)</f>
        <v>0</v>
      </c>
      <c r="AR47" s="39">
        <f>IF(FORM_TRANS7[[#This Row],[Hotel (TC)]]="",0,COUNTIF(FORM_CAMP[[#This Row],[Lunch (09/05)]:[Diner (11/05)]],"Lunch hotel")*VLOOKUP(FORM_TRANS7[[#This Row],[Hotel (TC)]],SET!AT$2:AU$5,2,FALSE))</f>
        <v>0</v>
      </c>
      <c r="AS47" s="39">
        <f>IF(FORM_TRANS7[[#This Row],[Hotel (TC)]]="",0,COUNTIF(FORM_CAMP[[#This Row],[Lunch (09/05)]:[Diner (11/05)]],"Diner hotel")*VLOOKUP(FORM_TRANS7[[#This Row],[Hotel (TC)]],SET!AT$2:AU$5,2,FALSE))</f>
        <v>0</v>
      </c>
      <c r="AT47" s="38"/>
      <c r="AU47" s="39"/>
      <c r="AV47" s="39"/>
      <c r="AW47" s="39"/>
    </row>
    <row r="48" spans="2:49">
      <c r="B48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8" s="14">
        <v>36</v>
      </c>
      <c r="D48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8" s="15" t="str">
        <f>IF(FORM_TRANS7[[#This Row],[ID]]="","",FORM_GEN[[#This Row],[Arrival date]])</f>
        <v/>
      </c>
      <c r="F48" s="15" t="str">
        <f>IF(FORM_TRANS7[[#This Row],[ID]]="","",FORM_GEN[[#This Row],[Departure date]])</f>
        <v/>
      </c>
      <c r="G48" s="15" t="str">
        <f>IF(FORM_COMP[[#This Row],[Hotel]]="","",FORM_COMP[[#This Row],[Hotel]])</f>
        <v/>
      </c>
      <c r="H48" s="14" t="str">
        <f>IF(FORM_TRANS7[[#This Row],[ID]]="","",COUNTIF(FORM_COMP[[#This Row],[Room (04/05)]:[Room (08/05)]],"SINGLE"))</f>
        <v/>
      </c>
      <c r="I48" s="18" t="str">
        <f>IF(FORM_TRANS7[[#This Row],[ID]]="","",COUNTIF(FORM_COMP[[#This Row],[Room (04/05)]:[Room (08/05)]],"TWIN"))</f>
        <v/>
      </c>
      <c r="J48" s="18" t="str">
        <f>IF(FORM_TRANS7[[#This Row],[ID]]="","",COUNTIF(FORM_COMP[[#This Row],[Room (04/05)]:[Room (08/05)]],"ALONE IN TWIIN"))</f>
        <v/>
      </c>
      <c r="K48" s="18" t="str">
        <f>IF(FORM_TRANS7[[#This Row],[ID]]="","",COUNTIF(FORM_COMP[[#This Row],[Room (04/05)]:[Room (08/05)]],"TRIPLE"))</f>
        <v/>
      </c>
      <c r="L48" s="18" t="str">
        <f>IF(FORM_TRANS7[[#This Row],[ID]]="","",COUNTIF(FORM_COMP[[#This Row],[Room (04/05)]:[Room (08/05)]],"QUADRUPLE"))</f>
        <v/>
      </c>
      <c r="M48" s="66">
        <f t="shared" si="2"/>
        <v>0</v>
      </c>
      <c r="N48" s="14" t="str">
        <f>IF(FORM_CAMP[[#This Row],[Hotel]]="","",FORM_CAMP[[#This Row],[Hotel]])</f>
        <v/>
      </c>
      <c r="O48" s="18" t="str">
        <f>IF(FORM_TRANS7[[#This Row],[ID]]="","",COUNTIF(FORM_CAMP[[#This Row],[Room (09/05)]:[Room (11/05)]],"SINGLE"))</f>
        <v/>
      </c>
      <c r="P48" s="14" t="str">
        <f>IF(FORM_TRANS7[[#This Row],[ID]]="","",COUNTIF(FORM_CAMP[[#This Row],[Room (09/05)]:[Room (11/05)]],"TWIN"))</f>
        <v/>
      </c>
      <c r="Q48" s="18" t="str">
        <f>IF(FORM_TRANS7[[#This Row],[ID]]="","",COUNTIF(FORM_CAMP[[#This Row],[Room (09/05)]:[Room (11/05)]],"ALONE IN TWIIN"))</f>
        <v/>
      </c>
      <c r="R48" s="18" t="str">
        <f>IF(FORM_TRANS7[[#This Row],[ID]]="","",COUNTIF(FORM_CAMP[[#This Row],[Room (09/05)]:[Room (11/05)]],"TRIPLE"))</f>
        <v/>
      </c>
      <c r="S48" s="18" t="str">
        <f>IF(FORM_TRANS7[[#This Row],[ID]]="","",COUNTIF(FORM_CAMP[[#This Row],[Room (09/05)]:[Room (11/05)]],"TRIPLE"))</f>
        <v/>
      </c>
      <c r="T48" s="18" t="str">
        <f>IF(FORM_TRANS7[[#This Row],[ID]]="","",COUNTIF(FORM_CAMP[[#This Row],[Room (09/05)]:[Room (11/05)]],"QUADRUPLE"))</f>
        <v/>
      </c>
      <c r="U48" s="66">
        <f t="shared" si="3"/>
        <v>0</v>
      </c>
      <c r="V48" s="18" t="str">
        <f>IF(FORM_TRANS7[[#This Row],[ID]]="","",1)</f>
        <v/>
      </c>
      <c r="W48" s="14" t="str">
        <f>IF(FORM_TRANS7[[#This Row],[Hotel]]="","",FORM_GEN[[#This Row],[Exit Test]])</f>
        <v/>
      </c>
      <c r="X48" s="32" t="str">
        <f>IF(FORM_TRANS7[[#This Row],[ID]]="","",IF(ISNUMBER(SEARCH("Competitor",FORM_TRANS7[[#This Row],[ID]])),10,0))</f>
        <v/>
      </c>
      <c r="Y48" s="32" t="str">
        <f>IF(FORM_TRANS7[[#This Row],[ID]]="","",SUM(AC48:AG48)+FORM_TRANS7[[#This Row],[Meal]])</f>
        <v/>
      </c>
      <c r="Z48" s="32" t="str">
        <f>IF(FORM_TRANS7[[#This Row],[ID]]="","",SUM(AH48:AL48)+FORM_TRANS7[[#This Row],[Meal (TC)]])</f>
        <v/>
      </c>
      <c r="AA48" s="40" t="str">
        <f>IF(FORM_TRANS7[[#This Row],[ID]]="","",SUM(AC48:AL48)+VLOOKUP(FORM_TRANS7[[#This Row],[Exit test]],SET!Y$2:Z$5,2,FALSE)+FORM_TRANS7[[#This Row],[EJU Entree Fee]]+FORM_TRANS7[[#This Row],[PCR at arrival]]*100+FORM_TRANS7[[#This Row],[Meal]]+FORM_TRANS7[[#This Row],[Meal (TC)]])</f>
        <v/>
      </c>
      <c r="AC48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8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8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8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8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8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8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8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8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8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8" s="38">
        <f>COUNTIF(FORM_COMP[[#This Row],[Lunch (04/05)]:[Diner (06/05)]],"Box")*VLOOKUP("Box",SET!AQ$2:AR$7,2,FALSE)</f>
        <v>0</v>
      </c>
      <c r="AO48" s="39">
        <f>COUNTIF(FORM_COMP[[#This Row],[Lunch (04/05)]:[Diner (08/05)]],"*Lunch hotel*")*VLOOKUP("Lunch hotel",SET!AQ$2:AR$7,2,FALSE)</f>
        <v>0</v>
      </c>
      <c r="AP48" s="39">
        <f>COUNTIF(FORM_COMP[[#This Row],[Lunch (04/05)]:[Diner (08/05)]],"*Diner hotel*")*VLOOKUP("Diner hotel",SET!AQ$2:AR$7,2,FALSE)</f>
        <v>0</v>
      </c>
      <c r="AQ48" s="39">
        <f>COUNTIF(FORM_COMP[[#This Row],[Lunch (04/05)]:[Diner (08/05)]],"*Lunch competition*")*VLOOKUP("Lunch competition",SET!AQ$2:AR$7,2,FALSE)</f>
        <v>0</v>
      </c>
      <c r="AR48" s="39">
        <f>IF(FORM_TRANS7[[#This Row],[Hotel (TC)]]="",0,COUNTIF(FORM_CAMP[[#This Row],[Lunch (09/05)]:[Diner (11/05)]],"Lunch hotel")*VLOOKUP(FORM_TRANS7[[#This Row],[Hotel (TC)]],SET!AT$2:AU$5,2,FALSE))</f>
        <v>0</v>
      </c>
      <c r="AS48" s="39">
        <f>IF(FORM_TRANS7[[#This Row],[Hotel (TC)]]="",0,COUNTIF(FORM_CAMP[[#This Row],[Lunch (09/05)]:[Diner (11/05)]],"Diner hotel")*VLOOKUP(FORM_TRANS7[[#This Row],[Hotel (TC)]],SET!AT$2:AU$5,2,FALSE))</f>
        <v>0</v>
      </c>
      <c r="AT48" s="38"/>
      <c r="AU48" s="39"/>
      <c r="AV48" s="39"/>
      <c r="AW48" s="39"/>
    </row>
    <row r="49" spans="2:49">
      <c r="B49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49" s="14">
        <v>37</v>
      </c>
      <c r="D49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49" s="15" t="str">
        <f>IF(FORM_TRANS7[[#This Row],[ID]]="","",FORM_GEN[[#This Row],[Arrival date]])</f>
        <v/>
      </c>
      <c r="F49" s="15" t="str">
        <f>IF(FORM_TRANS7[[#This Row],[ID]]="","",FORM_GEN[[#This Row],[Departure date]])</f>
        <v/>
      </c>
      <c r="G49" s="15" t="str">
        <f>IF(FORM_COMP[[#This Row],[Hotel]]="","",FORM_COMP[[#This Row],[Hotel]])</f>
        <v/>
      </c>
      <c r="H49" s="14" t="str">
        <f>IF(FORM_TRANS7[[#This Row],[ID]]="","",COUNTIF(FORM_COMP[[#This Row],[Room (04/05)]:[Room (08/05)]],"SINGLE"))</f>
        <v/>
      </c>
      <c r="I49" s="18" t="str">
        <f>IF(FORM_TRANS7[[#This Row],[ID]]="","",COUNTIF(FORM_COMP[[#This Row],[Room (04/05)]:[Room (08/05)]],"TWIN"))</f>
        <v/>
      </c>
      <c r="J49" s="18" t="str">
        <f>IF(FORM_TRANS7[[#This Row],[ID]]="","",COUNTIF(FORM_COMP[[#This Row],[Room (04/05)]:[Room (08/05)]],"ALONE IN TWIIN"))</f>
        <v/>
      </c>
      <c r="K49" s="18" t="str">
        <f>IF(FORM_TRANS7[[#This Row],[ID]]="","",COUNTIF(FORM_COMP[[#This Row],[Room (04/05)]:[Room (08/05)]],"TRIPLE"))</f>
        <v/>
      </c>
      <c r="L49" s="18" t="str">
        <f>IF(FORM_TRANS7[[#This Row],[ID]]="","",COUNTIF(FORM_COMP[[#This Row],[Room (04/05)]:[Room (08/05)]],"QUADRUPLE"))</f>
        <v/>
      </c>
      <c r="M49" s="66">
        <f t="shared" si="2"/>
        <v>0</v>
      </c>
      <c r="N49" s="14" t="str">
        <f>IF(FORM_CAMP[[#This Row],[Hotel]]="","",FORM_CAMP[[#This Row],[Hotel]])</f>
        <v/>
      </c>
      <c r="O49" s="18" t="str">
        <f>IF(FORM_TRANS7[[#This Row],[ID]]="","",COUNTIF(FORM_CAMP[[#This Row],[Room (09/05)]:[Room (11/05)]],"SINGLE"))</f>
        <v/>
      </c>
      <c r="P49" s="14" t="str">
        <f>IF(FORM_TRANS7[[#This Row],[ID]]="","",COUNTIF(FORM_CAMP[[#This Row],[Room (09/05)]:[Room (11/05)]],"TWIN"))</f>
        <v/>
      </c>
      <c r="Q49" s="18" t="str">
        <f>IF(FORM_TRANS7[[#This Row],[ID]]="","",COUNTIF(FORM_CAMP[[#This Row],[Room (09/05)]:[Room (11/05)]],"ALONE IN TWIIN"))</f>
        <v/>
      </c>
      <c r="R49" s="18" t="str">
        <f>IF(FORM_TRANS7[[#This Row],[ID]]="","",COUNTIF(FORM_CAMP[[#This Row],[Room (09/05)]:[Room (11/05)]],"TRIPLE"))</f>
        <v/>
      </c>
      <c r="S49" s="18" t="str">
        <f>IF(FORM_TRANS7[[#This Row],[ID]]="","",COUNTIF(FORM_CAMP[[#This Row],[Room (09/05)]:[Room (11/05)]],"TRIPLE"))</f>
        <v/>
      </c>
      <c r="T49" s="18" t="str">
        <f>IF(FORM_TRANS7[[#This Row],[ID]]="","",COUNTIF(FORM_CAMP[[#This Row],[Room (09/05)]:[Room (11/05)]],"QUADRUPLE"))</f>
        <v/>
      </c>
      <c r="U49" s="66">
        <f t="shared" si="3"/>
        <v>0</v>
      </c>
      <c r="V49" s="18" t="str">
        <f>IF(FORM_TRANS7[[#This Row],[ID]]="","",1)</f>
        <v/>
      </c>
      <c r="W49" s="14" t="str">
        <f>IF(FORM_TRANS7[[#This Row],[Hotel]]="","",FORM_GEN[[#This Row],[Exit Test]])</f>
        <v/>
      </c>
      <c r="X49" s="32" t="str">
        <f>IF(FORM_TRANS7[[#This Row],[ID]]="","",IF(ISNUMBER(SEARCH("Competitor",FORM_TRANS7[[#This Row],[ID]])),10,0))</f>
        <v/>
      </c>
      <c r="Y49" s="32" t="str">
        <f>IF(FORM_TRANS7[[#This Row],[ID]]="","",SUM(AC49:AG49)+FORM_TRANS7[[#This Row],[Meal]])</f>
        <v/>
      </c>
      <c r="Z49" s="32" t="str">
        <f>IF(FORM_TRANS7[[#This Row],[ID]]="","",SUM(AH49:AL49)+FORM_TRANS7[[#This Row],[Meal (TC)]])</f>
        <v/>
      </c>
      <c r="AA49" s="40" t="str">
        <f>IF(FORM_TRANS7[[#This Row],[ID]]="","",SUM(AC49:AL49)+VLOOKUP(FORM_TRANS7[[#This Row],[Exit test]],SET!Y$2:Z$5,2,FALSE)+FORM_TRANS7[[#This Row],[EJU Entree Fee]]+FORM_TRANS7[[#This Row],[PCR at arrival]]*100+FORM_TRANS7[[#This Row],[Meal]]+FORM_TRANS7[[#This Row],[Meal (TC)]])</f>
        <v/>
      </c>
      <c r="AC49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49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49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49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49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49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49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49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49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49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49" s="38">
        <f>COUNTIF(FORM_COMP[[#This Row],[Lunch (04/05)]:[Diner (06/05)]],"Box")*VLOOKUP("Box",SET!AQ$2:AR$7,2,FALSE)</f>
        <v>0</v>
      </c>
      <c r="AO49" s="39">
        <f>COUNTIF(FORM_COMP[[#This Row],[Lunch (04/05)]:[Diner (08/05)]],"*Lunch hotel*")*VLOOKUP("Lunch hotel",SET!AQ$2:AR$7,2,FALSE)</f>
        <v>0</v>
      </c>
      <c r="AP49" s="39">
        <f>COUNTIF(FORM_COMP[[#This Row],[Lunch (04/05)]:[Diner (08/05)]],"*Diner hotel*")*VLOOKUP("Diner hotel",SET!AQ$2:AR$7,2,FALSE)</f>
        <v>0</v>
      </c>
      <c r="AQ49" s="39">
        <f>COUNTIF(FORM_COMP[[#This Row],[Lunch (04/05)]:[Diner (08/05)]],"*Lunch competition*")*VLOOKUP("Lunch competition",SET!AQ$2:AR$7,2,FALSE)</f>
        <v>0</v>
      </c>
      <c r="AR49" s="39">
        <f>IF(FORM_TRANS7[[#This Row],[Hotel (TC)]]="",0,COUNTIF(FORM_CAMP[[#This Row],[Lunch (09/05)]:[Diner (11/05)]],"Lunch hotel")*VLOOKUP(FORM_TRANS7[[#This Row],[Hotel (TC)]],SET!AT$2:AU$5,2,FALSE))</f>
        <v>0</v>
      </c>
      <c r="AS49" s="39">
        <f>IF(FORM_TRANS7[[#This Row],[Hotel (TC)]]="",0,COUNTIF(FORM_CAMP[[#This Row],[Lunch (09/05)]:[Diner (11/05)]],"Diner hotel")*VLOOKUP(FORM_TRANS7[[#This Row],[Hotel (TC)]],SET!AT$2:AU$5,2,FALSE))</f>
        <v>0</v>
      </c>
      <c r="AT49" s="38"/>
      <c r="AU49" s="39"/>
      <c r="AV49" s="39"/>
      <c r="AW49" s="39"/>
    </row>
    <row r="50" spans="2:49">
      <c r="B50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0" s="14">
        <v>38</v>
      </c>
      <c r="D50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0" s="15" t="str">
        <f>IF(FORM_TRANS7[[#This Row],[ID]]="","",FORM_GEN[[#This Row],[Arrival date]])</f>
        <v/>
      </c>
      <c r="F50" s="15" t="str">
        <f>IF(FORM_TRANS7[[#This Row],[ID]]="","",FORM_GEN[[#This Row],[Departure date]])</f>
        <v/>
      </c>
      <c r="G50" s="15" t="str">
        <f>IF(FORM_COMP[[#This Row],[Hotel]]="","",FORM_COMP[[#This Row],[Hotel]])</f>
        <v/>
      </c>
      <c r="H50" s="14" t="str">
        <f>IF(FORM_TRANS7[[#This Row],[ID]]="","",COUNTIF(FORM_COMP[[#This Row],[Room (04/05)]:[Room (08/05)]],"SINGLE"))</f>
        <v/>
      </c>
      <c r="I50" s="18" t="str">
        <f>IF(FORM_TRANS7[[#This Row],[ID]]="","",COUNTIF(FORM_COMP[[#This Row],[Room (04/05)]:[Room (08/05)]],"TWIN"))</f>
        <v/>
      </c>
      <c r="J50" s="18" t="str">
        <f>IF(FORM_TRANS7[[#This Row],[ID]]="","",COUNTIF(FORM_COMP[[#This Row],[Room (04/05)]:[Room (08/05)]],"ALONE IN TWIIN"))</f>
        <v/>
      </c>
      <c r="K50" s="18" t="str">
        <f>IF(FORM_TRANS7[[#This Row],[ID]]="","",COUNTIF(FORM_COMP[[#This Row],[Room (04/05)]:[Room (08/05)]],"TRIPLE"))</f>
        <v/>
      </c>
      <c r="L50" s="18" t="str">
        <f>IF(FORM_TRANS7[[#This Row],[ID]]="","",COUNTIF(FORM_COMP[[#This Row],[Room (04/05)]:[Room (08/05)]],"QUADRUPLE"))</f>
        <v/>
      </c>
      <c r="M50" s="66">
        <f t="shared" si="2"/>
        <v>0</v>
      </c>
      <c r="N50" s="14" t="str">
        <f>IF(FORM_CAMP[[#This Row],[Hotel]]="","",FORM_CAMP[[#This Row],[Hotel]])</f>
        <v/>
      </c>
      <c r="O50" s="18" t="str">
        <f>IF(FORM_TRANS7[[#This Row],[ID]]="","",COUNTIF(FORM_CAMP[[#This Row],[Room (09/05)]:[Room (11/05)]],"SINGLE"))</f>
        <v/>
      </c>
      <c r="P50" s="14" t="str">
        <f>IF(FORM_TRANS7[[#This Row],[ID]]="","",COUNTIF(FORM_CAMP[[#This Row],[Room (09/05)]:[Room (11/05)]],"TWIN"))</f>
        <v/>
      </c>
      <c r="Q50" s="18" t="str">
        <f>IF(FORM_TRANS7[[#This Row],[ID]]="","",COUNTIF(FORM_CAMP[[#This Row],[Room (09/05)]:[Room (11/05)]],"ALONE IN TWIIN"))</f>
        <v/>
      </c>
      <c r="R50" s="18" t="str">
        <f>IF(FORM_TRANS7[[#This Row],[ID]]="","",COUNTIF(FORM_CAMP[[#This Row],[Room (09/05)]:[Room (11/05)]],"TRIPLE"))</f>
        <v/>
      </c>
      <c r="S50" s="18" t="str">
        <f>IF(FORM_TRANS7[[#This Row],[ID]]="","",COUNTIF(FORM_CAMP[[#This Row],[Room (09/05)]:[Room (11/05)]],"TRIPLE"))</f>
        <v/>
      </c>
      <c r="T50" s="18" t="str">
        <f>IF(FORM_TRANS7[[#This Row],[ID]]="","",COUNTIF(FORM_CAMP[[#This Row],[Room (09/05)]:[Room (11/05)]],"QUADRUPLE"))</f>
        <v/>
      </c>
      <c r="U50" s="66">
        <f t="shared" si="3"/>
        <v>0</v>
      </c>
      <c r="V50" s="18" t="str">
        <f>IF(FORM_TRANS7[[#This Row],[ID]]="","",1)</f>
        <v/>
      </c>
      <c r="W50" s="14" t="str">
        <f>IF(FORM_TRANS7[[#This Row],[Hotel]]="","",FORM_GEN[[#This Row],[Exit Test]])</f>
        <v/>
      </c>
      <c r="X50" s="32" t="str">
        <f>IF(FORM_TRANS7[[#This Row],[ID]]="","",IF(ISNUMBER(SEARCH("Competitor",FORM_TRANS7[[#This Row],[ID]])),10,0))</f>
        <v/>
      </c>
      <c r="Y50" s="32" t="str">
        <f>IF(FORM_TRANS7[[#This Row],[ID]]="","",SUM(AC50:AG50)+FORM_TRANS7[[#This Row],[Meal]])</f>
        <v/>
      </c>
      <c r="Z50" s="32" t="str">
        <f>IF(FORM_TRANS7[[#This Row],[ID]]="","",SUM(AH50:AL50)+FORM_TRANS7[[#This Row],[Meal (TC)]])</f>
        <v/>
      </c>
      <c r="AA50" s="40" t="str">
        <f>IF(FORM_TRANS7[[#This Row],[ID]]="","",SUM(AC50:AL50)+VLOOKUP(FORM_TRANS7[[#This Row],[Exit test]],SET!Y$2:Z$5,2,FALSE)+FORM_TRANS7[[#This Row],[EJU Entree Fee]]+FORM_TRANS7[[#This Row],[PCR at arrival]]*100+FORM_TRANS7[[#This Row],[Meal]]+FORM_TRANS7[[#This Row],[Meal (TC)]])</f>
        <v/>
      </c>
      <c r="AC50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0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0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0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0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0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0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0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0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0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0" s="38">
        <f>COUNTIF(FORM_COMP[[#This Row],[Lunch (04/05)]:[Diner (06/05)]],"Box")*VLOOKUP("Box",SET!AQ$2:AR$7,2,FALSE)</f>
        <v>0</v>
      </c>
      <c r="AO50" s="39">
        <f>COUNTIF(FORM_COMP[[#This Row],[Lunch (04/05)]:[Diner (08/05)]],"*Lunch hotel*")*VLOOKUP("Lunch hotel",SET!AQ$2:AR$7,2,FALSE)</f>
        <v>0</v>
      </c>
      <c r="AP50" s="39">
        <f>COUNTIF(FORM_COMP[[#This Row],[Lunch (04/05)]:[Diner (08/05)]],"*Diner hotel*")*VLOOKUP("Diner hotel",SET!AQ$2:AR$7,2,FALSE)</f>
        <v>0</v>
      </c>
      <c r="AQ50" s="39">
        <f>COUNTIF(FORM_COMP[[#This Row],[Lunch (04/05)]:[Diner (08/05)]],"*Lunch competition*")*VLOOKUP("Lunch competition",SET!AQ$2:AR$7,2,FALSE)</f>
        <v>0</v>
      </c>
      <c r="AR50" s="39">
        <f>IF(FORM_TRANS7[[#This Row],[Hotel (TC)]]="",0,COUNTIF(FORM_CAMP[[#This Row],[Lunch (09/05)]:[Diner (11/05)]],"Lunch hotel")*VLOOKUP(FORM_TRANS7[[#This Row],[Hotel (TC)]],SET!AT$2:AU$5,2,FALSE))</f>
        <v>0</v>
      </c>
      <c r="AS50" s="39">
        <f>IF(FORM_TRANS7[[#This Row],[Hotel (TC)]]="",0,COUNTIF(FORM_CAMP[[#This Row],[Lunch (09/05)]:[Diner (11/05)]],"Diner hotel")*VLOOKUP(FORM_TRANS7[[#This Row],[Hotel (TC)]],SET!AT$2:AU$5,2,FALSE))</f>
        <v>0</v>
      </c>
      <c r="AT50" s="38"/>
      <c r="AU50" s="39"/>
      <c r="AV50" s="39"/>
      <c r="AW50" s="39"/>
    </row>
    <row r="51" spans="2:49">
      <c r="B51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1" s="14">
        <v>39</v>
      </c>
      <c r="D51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1" s="15" t="str">
        <f>IF(FORM_TRANS7[[#This Row],[ID]]="","",FORM_GEN[[#This Row],[Arrival date]])</f>
        <v/>
      </c>
      <c r="F51" s="15" t="str">
        <f>IF(FORM_TRANS7[[#This Row],[ID]]="","",FORM_GEN[[#This Row],[Departure date]])</f>
        <v/>
      </c>
      <c r="G51" s="15" t="str">
        <f>IF(FORM_COMP[[#This Row],[Hotel]]="","",FORM_COMP[[#This Row],[Hotel]])</f>
        <v/>
      </c>
      <c r="H51" s="14" t="str">
        <f>IF(FORM_TRANS7[[#This Row],[ID]]="","",COUNTIF(FORM_COMP[[#This Row],[Room (04/05)]:[Room (08/05)]],"SINGLE"))</f>
        <v/>
      </c>
      <c r="I51" s="18" t="str">
        <f>IF(FORM_TRANS7[[#This Row],[ID]]="","",COUNTIF(FORM_COMP[[#This Row],[Room (04/05)]:[Room (08/05)]],"TWIN"))</f>
        <v/>
      </c>
      <c r="J51" s="18" t="str">
        <f>IF(FORM_TRANS7[[#This Row],[ID]]="","",COUNTIF(FORM_COMP[[#This Row],[Room (04/05)]:[Room (08/05)]],"ALONE IN TWIIN"))</f>
        <v/>
      </c>
      <c r="K51" s="18" t="str">
        <f>IF(FORM_TRANS7[[#This Row],[ID]]="","",COUNTIF(FORM_COMP[[#This Row],[Room (04/05)]:[Room (08/05)]],"TRIPLE"))</f>
        <v/>
      </c>
      <c r="L51" s="18" t="str">
        <f>IF(FORM_TRANS7[[#This Row],[ID]]="","",COUNTIF(FORM_COMP[[#This Row],[Room (04/05)]:[Room (08/05)]],"QUADRUPLE"))</f>
        <v/>
      </c>
      <c r="M51" s="66">
        <f t="shared" si="2"/>
        <v>0</v>
      </c>
      <c r="N51" s="14" t="str">
        <f>IF(FORM_CAMP[[#This Row],[Hotel]]="","",FORM_CAMP[[#This Row],[Hotel]])</f>
        <v/>
      </c>
      <c r="O51" s="18" t="str">
        <f>IF(FORM_TRANS7[[#This Row],[ID]]="","",COUNTIF(FORM_CAMP[[#This Row],[Room (09/05)]:[Room (11/05)]],"SINGLE"))</f>
        <v/>
      </c>
      <c r="P51" s="14" t="str">
        <f>IF(FORM_TRANS7[[#This Row],[ID]]="","",COUNTIF(FORM_CAMP[[#This Row],[Room (09/05)]:[Room (11/05)]],"TWIN"))</f>
        <v/>
      </c>
      <c r="Q51" s="18" t="str">
        <f>IF(FORM_TRANS7[[#This Row],[ID]]="","",COUNTIF(FORM_CAMP[[#This Row],[Room (09/05)]:[Room (11/05)]],"ALONE IN TWIIN"))</f>
        <v/>
      </c>
      <c r="R51" s="18" t="str">
        <f>IF(FORM_TRANS7[[#This Row],[ID]]="","",COUNTIF(FORM_CAMP[[#This Row],[Room (09/05)]:[Room (11/05)]],"TRIPLE"))</f>
        <v/>
      </c>
      <c r="S51" s="18" t="str">
        <f>IF(FORM_TRANS7[[#This Row],[ID]]="","",COUNTIF(FORM_CAMP[[#This Row],[Room (09/05)]:[Room (11/05)]],"TRIPLE"))</f>
        <v/>
      </c>
      <c r="T51" s="18" t="str">
        <f>IF(FORM_TRANS7[[#This Row],[ID]]="","",COUNTIF(FORM_CAMP[[#This Row],[Room (09/05)]:[Room (11/05)]],"QUADRUPLE"))</f>
        <v/>
      </c>
      <c r="U51" s="66">
        <f t="shared" si="3"/>
        <v>0</v>
      </c>
      <c r="V51" s="18" t="str">
        <f>IF(FORM_TRANS7[[#This Row],[ID]]="","",1)</f>
        <v/>
      </c>
      <c r="W51" s="14" t="str">
        <f>IF(FORM_TRANS7[[#This Row],[Hotel]]="","",FORM_GEN[[#This Row],[Exit Test]])</f>
        <v/>
      </c>
      <c r="X51" s="32" t="str">
        <f>IF(FORM_TRANS7[[#This Row],[ID]]="","",IF(ISNUMBER(SEARCH("Competitor",FORM_TRANS7[[#This Row],[ID]])),10,0))</f>
        <v/>
      </c>
      <c r="Y51" s="32" t="str">
        <f>IF(FORM_TRANS7[[#This Row],[ID]]="","",SUM(AC51:AG51)+FORM_TRANS7[[#This Row],[Meal]])</f>
        <v/>
      </c>
      <c r="Z51" s="32" t="str">
        <f>IF(FORM_TRANS7[[#This Row],[ID]]="","",SUM(AH51:AL51)+FORM_TRANS7[[#This Row],[Meal (TC)]])</f>
        <v/>
      </c>
      <c r="AA51" s="40" t="str">
        <f>IF(FORM_TRANS7[[#This Row],[ID]]="","",SUM(AC51:AL51)+VLOOKUP(FORM_TRANS7[[#This Row],[Exit test]],SET!Y$2:Z$5,2,FALSE)+FORM_TRANS7[[#This Row],[EJU Entree Fee]]+FORM_TRANS7[[#This Row],[PCR at arrival]]*100+FORM_TRANS7[[#This Row],[Meal]]+FORM_TRANS7[[#This Row],[Meal (TC)]])</f>
        <v/>
      </c>
      <c r="AC51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1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1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1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1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1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1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1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1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1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1" s="38">
        <f>COUNTIF(FORM_COMP[[#This Row],[Lunch (04/05)]:[Diner (06/05)]],"Box")*VLOOKUP("Box",SET!AQ$2:AR$7,2,FALSE)</f>
        <v>0</v>
      </c>
      <c r="AO51" s="39">
        <f>COUNTIF(FORM_COMP[[#This Row],[Lunch (04/05)]:[Diner (08/05)]],"*Lunch hotel*")*VLOOKUP("Lunch hotel",SET!AQ$2:AR$7,2,FALSE)</f>
        <v>0</v>
      </c>
      <c r="AP51" s="39">
        <f>COUNTIF(FORM_COMP[[#This Row],[Lunch (04/05)]:[Diner (08/05)]],"*Diner hotel*")*VLOOKUP("Diner hotel",SET!AQ$2:AR$7,2,FALSE)</f>
        <v>0</v>
      </c>
      <c r="AQ51" s="39">
        <f>COUNTIF(FORM_COMP[[#This Row],[Lunch (04/05)]:[Diner (08/05)]],"*Lunch competition*")*VLOOKUP("Lunch competition",SET!AQ$2:AR$7,2,FALSE)</f>
        <v>0</v>
      </c>
      <c r="AR51" s="39">
        <f>IF(FORM_TRANS7[[#This Row],[Hotel (TC)]]="",0,COUNTIF(FORM_CAMP[[#This Row],[Lunch (09/05)]:[Diner (11/05)]],"Lunch hotel")*VLOOKUP(FORM_TRANS7[[#This Row],[Hotel (TC)]],SET!AT$2:AU$5,2,FALSE))</f>
        <v>0</v>
      </c>
      <c r="AS51" s="39">
        <f>IF(FORM_TRANS7[[#This Row],[Hotel (TC)]]="",0,COUNTIF(FORM_CAMP[[#This Row],[Lunch (09/05)]:[Diner (11/05)]],"Diner hotel")*VLOOKUP(FORM_TRANS7[[#This Row],[Hotel (TC)]],SET!AT$2:AU$5,2,FALSE))</f>
        <v>0</v>
      </c>
      <c r="AT51" s="38"/>
      <c r="AU51" s="39"/>
      <c r="AV51" s="39"/>
      <c r="AW51" s="39"/>
    </row>
    <row r="52" spans="2:49">
      <c r="B52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2" s="14">
        <v>40</v>
      </c>
      <c r="D52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2" s="15" t="str">
        <f>IF(FORM_TRANS7[[#This Row],[ID]]="","",FORM_GEN[[#This Row],[Arrival date]])</f>
        <v/>
      </c>
      <c r="F52" s="15" t="str">
        <f>IF(FORM_TRANS7[[#This Row],[ID]]="","",FORM_GEN[[#This Row],[Departure date]])</f>
        <v/>
      </c>
      <c r="G52" s="15" t="str">
        <f>IF(FORM_COMP[[#This Row],[Hotel]]="","",FORM_COMP[[#This Row],[Hotel]])</f>
        <v/>
      </c>
      <c r="H52" s="14" t="str">
        <f>IF(FORM_TRANS7[[#This Row],[ID]]="","",COUNTIF(FORM_COMP[[#This Row],[Room (04/05)]:[Room (08/05)]],"SINGLE"))</f>
        <v/>
      </c>
      <c r="I52" s="18" t="str">
        <f>IF(FORM_TRANS7[[#This Row],[ID]]="","",COUNTIF(FORM_COMP[[#This Row],[Room (04/05)]:[Room (08/05)]],"TWIN"))</f>
        <v/>
      </c>
      <c r="J52" s="18" t="str">
        <f>IF(FORM_TRANS7[[#This Row],[ID]]="","",COUNTIF(FORM_COMP[[#This Row],[Room (04/05)]:[Room (08/05)]],"ALONE IN TWIIN"))</f>
        <v/>
      </c>
      <c r="K52" s="18" t="str">
        <f>IF(FORM_TRANS7[[#This Row],[ID]]="","",COUNTIF(FORM_COMP[[#This Row],[Room (04/05)]:[Room (08/05)]],"TRIPLE"))</f>
        <v/>
      </c>
      <c r="L52" s="18" t="str">
        <f>IF(FORM_TRANS7[[#This Row],[ID]]="","",COUNTIF(FORM_COMP[[#This Row],[Room (04/05)]:[Room (08/05)]],"QUADRUPLE"))</f>
        <v/>
      </c>
      <c r="M52" s="66">
        <f t="shared" si="2"/>
        <v>0</v>
      </c>
      <c r="N52" s="14" t="str">
        <f>IF(FORM_CAMP[[#This Row],[Hotel]]="","",FORM_CAMP[[#This Row],[Hotel]])</f>
        <v/>
      </c>
      <c r="O52" s="18" t="str">
        <f>IF(FORM_TRANS7[[#This Row],[ID]]="","",COUNTIF(FORM_CAMP[[#This Row],[Room (09/05)]:[Room (11/05)]],"SINGLE"))</f>
        <v/>
      </c>
      <c r="P52" s="14" t="str">
        <f>IF(FORM_TRANS7[[#This Row],[ID]]="","",COUNTIF(FORM_CAMP[[#This Row],[Room (09/05)]:[Room (11/05)]],"TWIN"))</f>
        <v/>
      </c>
      <c r="Q52" s="18" t="str">
        <f>IF(FORM_TRANS7[[#This Row],[ID]]="","",COUNTIF(FORM_CAMP[[#This Row],[Room (09/05)]:[Room (11/05)]],"ALONE IN TWIIN"))</f>
        <v/>
      </c>
      <c r="R52" s="18" t="str">
        <f>IF(FORM_TRANS7[[#This Row],[ID]]="","",COUNTIF(FORM_CAMP[[#This Row],[Room (09/05)]:[Room (11/05)]],"TRIPLE"))</f>
        <v/>
      </c>
      <c r="S52" s="18" t="str">
        <f>IF(FORM_TRANS7[[#This Row],[ID]]="","",COUNTIF(FORM_CAMP[[#This Row],[Room (09/05)]:[Room (11/05)]],"TRIPLE"))</f>
        <v/>
      </c>
      <c r="T52" s="18" t="str">
        <f>IF(FORM_TRANS7[[#This Row],[ID]]="","",COUNTIF(FORM_CAMP[[#This Row],[Room (09/05)]:[Room (11/05)]],"QUADRUPLE"))</f>
        <v/>
      </c>
      <c r="U52" s="66">
        <f t="shared" si="3"/>
        <v>0</v>
      </c>
      <c r="V52" s="18" t="str">
        <f>IF(FORM_TRANS7[[#This Row],[ID]]="","",1)</f>
        <v/>
      </c>
      <c r="W52" s="14" t="str">
        <f>IF(FORM_TRANS7[[#This Row],[Hotel]]="","",FORM_GEN[[#This Row],[Exit Test]])</f>
        <v/>
      </c>
      <c r="X52" s="32" t="str">
        <f>IF(FORM_TRANS7[[#This Row],[ID]]="","",IF(ISNUMBER(SEARCH("Competitor",FORM_TRANS7[[#This Row],[ID]])),10,0))</f>
        <v/>
      </c>
      <c r="Y52" s="32" t="str">
        <f>IF(FORM_TRANS7[[#This Row],[ID]]="","",SUM(AC52:AG52)+FORM_TRANS7[[#This Row],[Meal]])</f>
        <v/>
      </c>
      <c r="Z52" s="32" t="str">
        <f>IF(FORM_TRANS7[[#This Row],[ID]]="","",SUM(AH52:AL52)+FORM_TRANS7[[#This Row],[Meal (TC)]])</f>
        <v/>
      </c>
      <c r="AA52" s="40" t="str">
        <f>IF(FORM_TRANS7[[#This Row],[ID]]="","",SUM(AC52:AL52)+VLOOKUP(FORM_TRANS7[[#This Row],[Exit test]],SET!Y$2:Z$5,2,FALSE)+FORM_TRANS7[[#This Row],[EJU Entree Fee]]+FORM_TRANS7[[#This Row],[PCR at arrival]]*100+FORM_TRANS7[[#This Row],[Meal]]+FORM_TRANS7[[#This Row],[Meal (TC)]])</f>
        <v/>
      </c>
      <c r="AC52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2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2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2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2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2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2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2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2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2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2" s="38">
        <f>COUNTIF(FORM_COMP[[#This Row],[Lunch (04/05)]:[Diner (06/05)]],"Box")*VLOOKUP("Box",SET!AQ$2:AR$7,2,FALSE)</f>
        <v>0</v>
      </c>
      <c r="AO52" s="39">
        <f>COUNTIF(FORM_COMP[[#This Row],[Lunch (04/05)]:[Diner (08/05)]],"*Lunch hotel*")*VLOOKUP("Lunch hotel",SET!AQ$2:AR$7,2,FALSE)</f>
        <v>0</v>
      </c>
      <c r="AP52" s="39">
        <f>COUNTIF(FORM_COMP[[#This Row],[Lunch (04/05)]:[Diner (08/05)]],"*Diner hotel*")*VLOOKUP("Diner hotel",SET!AQ$2:AR$7,2,FALSE)</f>
        <v>0</v>
      </c>
      <c r="AQ52" s="39">
        <f>COUNTIF(FORM_COMP[[#This Row],[Lunch (04/05)]:[Diner (08/05)]],"*Lunch competition*")*VLOOKUP("Lunch competition",SET!AQ$2:AR$7,2,FALSE)</f>
        <v>0</v>
      </c>
      <c r="AR52" s="39">
        <f>IF(FORM_TRANS7[[#This Row],[Hotel (TC)]]="",0,COUNTIF(FORM_CAMP[[#This Row],[Lunch (09/05)]:[Diner (11/05)]],"Lunch hotel")*VLOOKUP(FORM_TRANS7[[#This Row],[Hotel (TC)]],SET!AT$2:AU$5,2,FALSE))</f>
        <v>0</v>
      </c>
      <c r="AS52" s="39">
        <f>IF(FORM_TRANS7[[#This Row],[Hotel (TC)]]="",0,COUNTIF(FORM_CAMP[[#This Row],[Lunch (09/05)]:[Diner (11/05)]],"Diner hotel")*VLOOKUP(FORM_TRANS7[[#This Row],[Hotel (TC)]],SET!AT$2:AU$5,2,FALSE))</f>
        <v>0</v>
      </c>
      <c r="AT52" s="38"/>
      <c r="AU52" s="39"/>
      <c r="AV52" s="39"/>
      <c r="AW52" s="39"/>
    </row>
    <row r="53" spans="2:49">
      <c r="B53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3" s="14">
        <v>41</v>
      </c>
      <c r="D53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3" s="15" t="str">
        <f>IF(FORM_TRANS7[[#This Row],[ID]]="","",FORM_GEN[[#This Row],[Arrival date]])</f>
        <v/>
      </c>
      <c r="F53" s="15" t="str">
        <f>IF(FORM_TRANS7[[#This Row],[ID]]="","",FORM_GEN[[#This Row],[Departure date]])</f>
        <v/>
      </c>
      <c r="G53" s="15" t="str">
        <f>IF(FORM_COMP[[#This Row],[Hotel]]="","",FORM_COMP[[#This Row],[Hotel]])</f>
        <v/>
      </c>
      <c r="H53" s="14" t="str">
        <f>IF(FORM_TRANS7[[#This Row],[ID]]="","",COUNTIF(FORM_COMP[[#This Row],[Room (04/05)]:[Room (08/05)]],"SINGLE"))</f>
        <v/>
      </c>
      <c r="I53" s="18" t="str">
        <f>IF(FORM_TRANS7[[#This Row],[ID]]="","",COUNTIF(FORM_COMP[[#This Row],[Room (04/05)]:[Room (08/05)]],"TWIN"))</f>
        <v/>
      </c>
      <c r="J53" s="18" t="str">
        <f>IF(FORM_TRANS7[[#This Row],[ID]]="","",COUNTIF(FORM_COMP[[#This Row],[Room (04/05)]:[Room (08/05)]],"ALONE IN TWIIN"))</f>
        <v/>
      </c>
      <c r="K53" s="18" t="str">
        <f>IF(FORM_TRANS7[[#This Row],[ID]]="","",COUNTIF(FORM_COMP[[#This Row],[Room (04/05)]:[Room (08/05)]],"TRIPLE"))</f>
        <v/>
      </c>
      <c r="L53" s="18" t="str">
        <f>IF(FORM_TRANS7[[#This Row],[ID]]="","",COUNTIF(FORM_COMP[[#This Row],[Room (04/05)]:[Room (08/05)]],"QUADRUPLE"))</f>
        <v/>
      </c>
      <c r="M53" s="66">
        <f t="shared" si="2"/>
        <v>0</v>
      </c>
      <c r="N53" s="14" t="str">
        <f>IF(FORM_CAMP[[#This Row],[Hotel]]="","",FORM_CAMP[[#This Row],[Hotel]])</f>
        <v/>
      </c>
      <c r="O53" s="18" t="str">
        <f>IF(FORM_TRANS7[[#This Row],[ID]]="","",COUNTIF(FORM_CAMP[[#This Row],[Room (09/05)]:[Room (11/05)]],"SINGLE"))</f>
        <v/>
      </c>
      <c r="P53" s="14" t="str">
        <f>IF(FORM_TRANS7[[#This Row],[ID]]="","",COUNTIF(FORM_CAMP[[#This Row],[Room (09/05)]:[Room (11/05)]],"TWIN"))</f>
        <v/>
      </c>
      <c r="Q53" s="18" t="str">
        <f>IF(FORM_TRANS7[[#This Row],[ID]]="","",COUNTIF(FORM_CAMP[[#This Row],[Room (09/05)]:[Room (11/05)]],"ALONE IN TWIIN"))</f>
        <v/>
      </c>
      <c r="R53" s="18" t="str">
        <f>IF(FORM_TRANS7[[#This Row],[ID]]="","",COUNTIF(FORM_CAMP[[#This Row],[Room (09/05)]:[Room (11/05)]],"TRIPLE"))</f>
        <v/>
      </c>
      <c r="S53" s="18" t="str">
        <f>IF(FORM_TRANS7[[#This Row],[ID]]="","",COUNTIF(FORM_CAMP[[#This Row],[Room (09/05)]:[Room (11/05)]],"TRIPLE"))</f>
        <v/>
      </c>
      <c r="T53" s="18" t="str">
        <f>IF(FORM_TRANS7[[#This Row],[ID]]="","",COUNTIF(FORM_CAMP[[#This Row],[Room (09/05)]:[Room (11/05)]],"QUADRUPLE"))</f>
        <v/>
      </c>
      <c r="U53" s="66">
        <f t="shared" si="3"/>
        <v>0</v>
      </c>
      <c r="V53" s="18" t="str">
        <f>IF(FORM_TRANS7[[#This Row],[ID]]="","",1)</f>
        <v/>
      </c>
      <c r="W53" s="14" t="str">
        <f>IF(FORM_TRANS7[[#This Row],[Hotel]]="","",FORM_GEN[[#This Row],[Exit Test]])</f>
        <v/>
      </c>
      <c r="X53" s="32" t="str">
        <f>IF(FORM_TRANS7[[#This Row],[ID]]="","",IF(ISNUMBER(SEARCH("Competitor",FORM_TRANS7[[#This Row],[ID]])),10,0))</f>
        <v/>
      </c>
      <c r="Y53" s="32" t="str">
        <f>IF(FORM_TRANS7[[#This Row],[ID]]="","",SUM(AC53:AG53)+FORM_TRANS7[[#This Row],[Meal]])</f>
        <v/>
      </c>
      <c r="Z53" s="32" t="str">
        <f>IF(FORM_TRANS7[[#This Row],[ID]]="","",SUM(AH53:AL53)+FORM_TRANS7[[#This Row],[Meal (TC)]])</f>
        <v/>
      </c>
      <c r="AA53" s="40" t="str">
        <f>IF(FORM_TRANS7[[#This Row],[ID]]="","",SUM(AC53:AL53)+VLOOKUP(FORM_TRANS7[[#This Row],[Exit test]],SET!Y$2:Z$5,2,FALSE)+FORM_TRANS7[[#This Row],[EJU Entree Fee]]+FORM_TRANS7[[#This Row],[PCR at arrival]]*100+FORM_TRANS7[[#This Row],[Meal]]+FORM_TRANS7[[#This Row],[Meal (TC)]])</f>
        <v/>
      </c>
      <c r="AC53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3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3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3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3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3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3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3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3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3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3" s="38">
        <f>COUNTIF(FORM_COMP[[#This Row],[Lunch (04/05)]:[Diner (06/05)]],"Box")*VLOOKUP("Box",SET!AQ$2:AR$7,2,FALSE)</f>
        <v>0</v>
      </c>
      <c r="AO53" s="39">
        <f>COUNTIF(FORM_COMP[[#This Row],[Lunch (04/05)]:[Diner (08/05)]],"*Lunch hotel*")*VLOOKUP("Lunch hotel",SET!AQ$2:AR$7,2,FALSE)</f>
        <v>0</v>
      </c>
      <c r="AP53" s="39">
        <f>COUNTIF(FORM_COMP[[#This Row],[Lunch (04/05)]:[Diner (08/05)]],"*Diner hotel*")*VLOOKUP("Diner hotel",SET!AQ$2:AR$7,2,FALSE)</f>
        <v>0</v>
      </c>
      <c r="AQ53" s="39">
        <f>COUNTIF(FORM_COMP[[#This Row],[Lunch (04/05)]:[Diner (08/05)]],"*Lunch competition*")*VLOOKUP("Lunch competition",SET!AQ$2:AR$7,2,FALSE)</f>
        <v>0</v>
      </c>
      <c r="AR53" s="39">
        <f>IF(FORM_TRANS7[[#This Row],[Hotel (TC)]]="",0,COUNTIF(FORM_CAMP[[#This Row],[Lunch (09/05)]:[Diner (11/05)]],"Lunch hotel")*VLOOKUP(FORM_TRANS7[[#This Row],[Hotel (TC)]],SET!AT$2:AU$5,2,FALSE))</f>
        <v>0</v>
      </c>
      <c r="AS53" s="39">
        <f>IF(FORM_TRANS7[[#This Row],[Hotel (TC)]]="",0,COUNTIF(FORM_CAMP[[#This Row],[Lunch (09/05)]:[Diner (11/05)]],"Diner hotel")*VLOOKUP(FORM_TRANS7[[#This Row],[Hotel (TC)]],SET!AT$2:AU$5,2,FALSE))</f>
        <v>0</v>
      </c>
      <c r="AT53" s="38"/>
      <c r="AU53" s="39"/>
      <c r="AV53" s="39"/>
      <c r="AW53" s="39"/>
    </row>
    <row r="54" spans="2:49">
      <c r="B54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4" s="14">
        <v>42</v>
      </c>
      <c r="D54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4" s="15" t="str">
        <f>IF(FORM_TRANS7[[#This Row],[ID]]="","",FORM_GEN[[#This Row],[Arrival date]])</f>
        <v/>
      </c>
      <c r="F54" s="15" t="str">
        <f>IF(FORM_TRANS7[[#This Row],[ID]]="","",FORM_GEN[[#This Row],[Departure date]])</f>
        <v/>
      </c>
      <c r="G54" s="15" t="str">
        <f>IF(FORM_COMP[[#This Row],[Hotel]]="","",FORM_COMP[[#This Row],[Hotel]])</f>
        <v/>
      </c>
      <c r="H54" s="14" t="str">
        <f>IF(FORM_TRANS7[[#This Row],[ID]]="","",COUNTIF(FORM_COMP[[#This Row],[Room (04/05)]:[Room (08/05)]],"SINGLE"))</f>
        <v/>
      </c>
      <c r="I54" s="18" t="str">
        <f>IF(FORM_TRANS7[[#This Row],[ID]]="","",COUNTIF(FORM_COMP[[#This Row],[Room (04/05)]:[Room (08/05)]],"TWIN"))</f>
        <v/>
      </c>
      <c r="J54" s="18" t="str">
        <f>IF(FORM_TRANS7[[#This Row],[ID]]="","",COUNTIF(FORM_COMP[[#This Row],[Room (04/05)]:[Room (08/05)]],"ALONE IN TWIIN"))</f>
        <v/>
      </c>
      <c r="K54" s="18" t="str">
        <f>IF(FORM_TRANS7[[#This Row],[ID]]="","",COUNTIF(FORM_COMP[[#This Row],[Room (04/05)]:[Room (08/05)]],"TRIPLE"))</f>
        <v/>
      </c>
      <c r="L54" s="18" t="str">
        <f>IF(FORM_TRANS7[[#This Row],[ID]]="","",COUNTIF(FORM_COMP[[#This Row],[Room (04/05)]:[Room (08/05)]],"QUADRUPLE"))</f>
        <v/>
      </c>
      <c r="M54" s="66">
        <f t="shared" si="2"/>
        <v>0</v>
      </c>
      <c r="N54" s="14" t="str">
        <f>IF(FORM_CAMP[[#This Row],[Hotel]]="","",FORM_CAMP[[#This Row],[Hotel]])</f>
        <v/>
      </c>
      <c r="O54" s="18" t="str">
        <f>IF(FORM_TRANS7[[#This Row],[ID]]="","",COUNTIF(FORM_CAMP[[#This Row],[Room (09/05)]:[Room (11/05)]],"SINGLE"))</f>
        <v/>
      </c>
      <c r="P54" s="14" t="str">
        <f>IF(FORM_TRANS7[[#This Row],[ID]]="","",COUNTIF(FORM_CAMP[[#This Row],[Room (09/05)]:[Room (11/05)]],"TWIN"))</f>
        <v/>
      </c>
      <c r="Q54" s="18" t="str">
        <f>IF(FORM_TRANS7[[#This Row],[ID]]="","",COUNTIF(FORM_CAMP[[#This Row],[Room (09/05)]:[Room (11/05)]],"ALONE IN TWIIN"))</f>
        <v/>
      </c>
      <c r="R54" s="18" t="str">
        <f>IF(FORM_TRANS7[[#This Row],[ID]]="","",COUNTIF(FORM_CAMP[[#This Row],[Room (09/05)]:[Room (11/05)]],"TRIPLE"))</f>
        <v/>
      </c>
      <c r="S54" s="18" t="str">
        <f>IF(FORM_TRANS7[[#This Row],[ID]]="","",COUNTIF(FORM_CAMP[[#This Row],[Room (09/05)]:[Room (11/05)]],"TRIPLE"))</f>
        <v/>
      </c>
      <c r="T54" s="18" t="str">
        <f>IF(FORM_TRANS7[[#This Row],[ID]]="","",COUNTIF(FORM_CAMP[[#This Row],[Room (09/05)]:[Room (11/05)]],"QUADRUPLE"))</f>
        <v/>
      </c>
      <c r="U54" s="66">
        <f t="shared" si="3"/>
        <v>0</v>
      </c>
      <c r="V54" s="18" t="str">
        <f>IF(FORM_TRANS7[[#This Row],[ID]]="","",1)</f>
        <v/>
      </c>
      <c r="W54" s="14" t="str">
        <f>IF(FORM_TRANS7[[#This Row],[Hotel]]="","",FORM_GEN[[#This Row],[Exit Test]])</f>
        <v/>
      </c>
      <c r="X54" s="32" t="str">
        <f>IF(FORM_TRANS7[[#This Row],[ID]]="","",IF(ISNUMBER(SEARCH("Competitor",FORM_TRANS7[[#This Row],[ID]])),10,0))</f>
        <v/>
      </c>
      <c r="Y54" s="32" t="str">
        <f>IF(FORM_TRANS7[[#This Row],[ID]]="","",SUM(AC54:AG54)+FORM_TRANS7[[#This Row],[Meal]])</f>
        <v/>
      </c>
      <c r="Z54" s="32" t="str">
        <f>IF(FORM_TRANS7[[#This Row],[ID]]="","",SUM(AH54:AL54)+FORM_TRANS7[[#This Row],[Meal (TC)]])</f>
        <v/>
      </c>
      <c r="AA54" s="40" t="str">
        <f>IF(FORM_TRANS7[[#This Row],[ID]]="","",SUM(AC54:AL54)+VLOOKUP(FORM_TRANS7[[#This Row],[Exit test]],SET!Y$2:Z$5,2,FALSE)+FORM_TRANS7[[#This Row],[EJU Entree Fee]]+FORM_TRANS7[[#This Row],[PCR at arrival]]*100+FORM_TRANS7[[#This Row],[Meal]]+FORM_TRANS7[[#This Row],[Meal (TC)]])</f>
        <v/>
      </c>
      <c r="AC54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4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4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4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4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4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4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4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4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4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4" s="38">
        <f>COUNTIF(FORM_COMP[[#This Row],[Lunch (04/05)]:[Diner (06/05)]],"Box")*VLOOKUP("Box",SET!AQ$2:AR$7,2,FALSE)</f>
        <v>0</v>
      </c>
      <c r="AO54" s="39">
        <f>COUNTIF(FORM_COMP[[#This Row],[Lunch (04/05)]:[Diner (08/05)]],"*Lunch hotel*")*VLOOKUP("Lunch hotel",SET!AQ$2:AR$7,2,FALSE)</f>
        <v>0</v>
      </c>
      <c r="AP54" s="39">
        <f>COUNTIF(FORM_COMP[[#This Row],[Lunch (04/05)]:[Diner (08/05)]],"*Diner hotel*")*VLOOKUP("Diner hotel",SET!AQ$2:AR$7,2,FALSE)</f>
        <v>0</v>
      </c>
      <c r="AQ54" s="39">
        <f>COUNTIF(FORM_COMP[[#This Row],[Lunch (04/05)]:[Diner (08/05)]],"*Lunch competition*")*VLOOKUP("Lunch competition",SET!AQ$2:AR$7,2,FALSE)</f>
        <v>0</v>
      </c>
      <c r="AR54" s="39">
        <f>IF(FORM_TRANS7[[#This Row],[Hotel (TC)]]="",0,COUNTIF(FORM_CAMP[[#This Row],[Lunch (09/05)]:[Diner (11/05)]],"Lunch hotel")*VLOOKUP(FORM_TRANS7[[#This Row],[Hotel (TC)]],SET!AT$2:AU$5,2,FALSE))</f>
        <v>0</v>
      </c>
      <c r="AS54" s="39">
        <f>IF(FORM_TRANS7[[#This Row],[Hotel (TC)]]="",0,COUNTIF(FORM_CAMP[[#This Row],[Lunch (09/05)]:[Diner (11/05)]],"Diner hotel")*VLOOKUP(FORM_TRANS7[[#This Row],[Hotel (TC)]],SET!AT$2:AU$5,2,FALSE))</f>
        <v>0</v>
      </c>
      <c r="AT54" s="38"/>
      <c r="AU54" s="39"/>
      <c r="AV54" s="39"/>
      <c r="AW54" s="39"/>
    </row>
    <row r="55" spans="2:49">
      <c r="B55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5" s="14">
        <v>43</v>
      </c>
      <c r="D55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5" s="15" t="str">
        <f>IF(FORM_TRANS7[[#This Row],[ID]]="","",FORM_GEN[[#This Row],[Arrival date]])</f>
        <v/>
      </c>
      <c r="F55" s="15" t="str">
        <f>IF(FORM_TRANS7[[#This Row],[ID]]="","",FORM_GEN[[#This Row],[Departure date]])</f>
        <v/>
      </c>
      <c r="G55" s="15" t="str">
        <f>IF(FORM_COMP[[#This Row],[Hotel]]="","",FORM_COMP[[#This Row],[Hotel]])</f>
        <v/>
      </c>
      <c r="H55" s="14" t="str">
        <f>IF(FORM_TRANS7[[#This Row],[ID]]="","",COUNTIF(FORM_COMP[[#This Row],[Room (04/05)]:[Room (08/05)]],"SINGLE"))</f>
        <v/>
      </c>
      <c r="I55" s="18" t="str">
        <f>IF(FORM_TRANS7[[#This Row],[ID]]="","",COUNTIF(FORM_COMP[[#This Row],[Room (04/05)]:[Room (08/05)]],"TWIN"))</f>
        <v/>
      </c>
      <c r="J55" s="18" t="str">
        <f>IF(FORM_TRANS7[[#This Row],[ID]]="","",COUNTIF(FORM_COMP[[#This Row],[Room (04/05)]:[Room (08/05)]],"ALONE IN TWIIN"))</f>
        <v/>
      </c>
      <c r="K55" s="18" t="str">
        <f>IF(FORM_TRANS7[[#This Row],[ID]]="","",COUNTIF(FORM_COMP[[#This Row],[Room (04/05)]:[Room (08/05)]],"TRIPLE"))</f>
        <v/>
      </c>
      <c r="L55" s="18" t="str">
        <f>IF(FORM_TRANS7[[#This Row],[ID]]="","",COUNTIF(FORM_COMP[[#This Row],[Room (04/05)]:[Room (08/05)]],"QUADRUPLE"))</f>
        <v/>
      </c>
      <c r="M55" s="66">
        <f t="shared" si="2"/>
        <v>0</v>
      </c>
      <c r="N55" s="14" t="str">
        <f>IF(FORM_CAMP[[#This Row],[Hotel]]="","",FORM_CAMP[[#This Row],[Hotel]])</f>
        <v/>
      </c>
      <c r="O55" s="18" t="str">
        <f>IF(FORM_TRANS7[[#This Row],[ID]]="","",COUNTIF(FORM_CAMP[[#This Row],[Room (09/05)]:[Room (11/05)]],"SINGLE"))</f>
        <v/>
      </c>
      <c r="P55" s="14" t="str">
        <f>IF(FORM_TRANS7[[#This Row],[ID]]="","",COUNTIF(FORM_CAMP[[#This Row],[Room (09/05)]:[Room (11/05)]],"TWIN"))</f>
        <v/>
      </c>
      <c r="Q55" s="18" t="str">
        <f>IF(FORM_TRANS7[[#This Row],[ID]]="","",COUNTIF(FORM_CAMP[[#This Row],[Room (09/05)]:[Room (11/05)]],"ALONE IN TWIIN"))</f>
        <v/>
      </c>
      <c r="R55" s="18" t="str">
        <f>IF(FORM_TRANS7[[#This Row],[ID]]="","",COUNTIF(FORM_CAMP[[#This Row],[Room (09/05)]:[Room (11/05)]],"TRIPLE"))</f>
        <v/>
      </c>
      <c r="S55" s="18" t="str">
        <f>IF(FORM_TRANS7[[#This Row],[ID]]="","",COUNTIF(FORM_CAMP[[#This Row],[Room (09/05)]:[Room (11/05)]],"TRIPLE"))</f>
        <v/>
      </c>
      <c r="T55" s="18" t="str">
        <f>IF(FORM_TRANS7[[#This Row],[ID]]="","",COUNTIF(FORM_CAMP[[#This Row],[Room (09/05)]:[Room (11/05)]],"QUADRUPLE"))</f>
        <v/>
      </c>
      <c r="U55" s="66">
        <f t="shared" si="3"/>
        <v>0</v>
      </c>
      <c r="V55" s="18" t="str">
        <f>IF(FORM_TRANS7[[#This Row],[ID]]="","",1)</f>
        <v/>
      </c>
      <c r="W55" s="14" t="str">
        <f>IF(FORM_TRANS7[[#This Row],[Hotel]]="","",FORM_GEN[[#This Row],[Exit Test]])</f>
        <v/>
      </c>
      <c r="X55" s="32" t="str">
        <f>IF(FORM_TRANS7[[#This Row],[ID]]="","",IF(ISNUMBER(SEARCH("Competitor",FORM_TRANS7[[#This Row],[ID]])),10,0))</f>
        <v/>
      </c>
      <c r="Y55" s="32" t="str">
        <f>IF(FORM_TRANS7[[#This Row],[ID]]="","",SUM(AC55:AG55)+FORM_TRANS7[[#This Row],[Meal]])</f>
        <v/>
      </c>
      <c r="Z55" s="32" t="str">
        <f>IF(FORM_TRANS7[[#This Row],[ID]]="","",SUM(AH55:AL55)+FORM_TRANS7[[#This Row],[Meal (TC)]])</f>
        <v/>
      </c>
      <c r="AA55" s="40" t="str">
        <f>IF(FORM_TRANS7[[#This Row],[ID]]="","",SUM(AC55:AL55)+VLOOKUP(FORM_TRANS7[[#This Row],[Exit test]],SET!Y$2:Z$5,2,FALSE)+FORM_TRANS7[[#This Row],[EJU Entree Fee]]+FORM_TRANS7[[#This Row],[PCR at arrival]]*100+FORM_TRANS7[[#This Row],[Meal]]+FORM_TRANS7[[#This Row],[Meal (TC)]])</f>
        <v/>
      </c>
      <c r="AC55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5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5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5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5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5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5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5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5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5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5" s="38">
        <f>COUNTIF(FORM_COMP[[#This Row],[Lunch (04/05)]:[Diner (06/05)]],"Box")*VLOOKUP("Box",SET!AQ$2:AR$7,2,FALSE)</f>
        <v>0</v>
      </c>
      <c r="AO55" s="39">
        <f>COUNTIF(FORM_COMP[[#This Row],[Lunch (04/05)]:[Diner (08/05)]],"*Lunch hotel*")*VLOOKUP("Lunch hotel",SET!AQ$2:AR$7,2,FALSE)</f>
        <v>0</v>
      </c>
      <c r="AP55" s="39">
        <f>COUNTIF(FORM_COMP[[#This Row],[Lunch (04/05)]:[Diner (08/05)]],"*Diner hotel*")*VLOOKUP("Diner hotel",SET!AQ$2:AR$7,2,FALSE)</f>
        <v>0</v>
      </c>
      <c r="AQ55" s="39">
        <f>COUNTIF(FORM_COMP[[#This Row],[Lunch (04/05)]:[Diner (08/05)]],"*Lunch competition*")*VLOOKUP("Lunch competition",SET!AQ$2:AR$7,2,FALSE)</f>
        <v>0</v>
      </c>
      <c r="AR55" s="39">
        <f>IF(FORM_TRANS7[[#This Row],[Hotel (TC)]]="",0,COUNTIF(FORM_CAMP[[#This Row],[Lunch (09/05)]:[Diner (11/05)]],"Lunch hotel")*VLOOKUP(FORM_TRANS7[[#This Row],[Hotel (TC)]],SET!AT$2:AU$5,2,FALSE))</f>
        <v>0</v>
      </c>
      <c r="AS55" s="39">
        <f>IF(FORM_TRANS7[[#This Row],[Hotel (TC)]]="",0,COUNTIF(FORM_CAMP[[#This Row],[Lunch (09/05)]:[Diner (11/05)]],"Diner hotel")*VLOOKUP(FORM_TRANS7[[#This Row],[Hotel (TC)]],SET!AT$2:AU$5,2,FALSE))</f>
        <v>0</v>
      </c>
      <c r="AT55" s="38"/>
      <c r="AU55" s="39"/>
      <c r="AV55" s="39"/>
      <c r="AW55" s="39"/>
    </row>
    <row r="56" spans="2:49">
      <c r="B56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6" s="14">
        <v>44</v>
      </c>
      <c r="D56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6" s="15" t="str">
        <f>IF(FORM_TRANS7[[#This Row],[ID]]="","",FORM_GEN[[#This Row],[Arrival date]])</f>
        <v/>
      </c>
      <c r="F56" s="15" t="str">
        <f>IF(FORM_TRANS7[[#This Row],[ID]]="","",FORM_GEN[[#This Row],[Departure date]])</f>
        <v/>
      </c>
      <c r="G56" s="15" t="str">
        <f>IF(FORM_COMP[[#This Row],[Hotel]]="","",FORM_COMP[[#This Row],[Hotel]])</f>
        <v/>
      </c>
      <c r="H56" s="14" t="str">
        <f>IF(FORM_TRANS7[[#This Row],[ID]]="","",COUNTIF(FORM_COMP[[#This Row],[Room (04/05)]:[Room (08/05)]],"SINGLE"))</f>
        <v/>
      </c>
      <c r="I56" s="18" t="str">
        <f>IF(FORM_TRANS7[[#This Row],[ID]]="","",COUNTIF(FORM_COMP[[#This Row],[Room (04/05)]:[Room (08/05)]],"TWIN"))</f>
        <v/>
      </c>
      <c r="J56" s="18" t="str">
        <f>IF(FORM_TRANS7[[#This Row],[ID]]="","",COUNTIF(FORM_COMP[[#This Row],[Room (04/05)]:[Room (08/05)]],"ALONE IN TWIIN"))</f>
        <v/>
      </c>
      <c r="K56" s="18" t="str">
        <f>IF(FORM_TRANS7[[#This Row],[ID]]="","",COUNTIF(FORM_COMP[[#This Row],[Room (04/05)]:[Room (08/05)]],"TRIPLE"))</f>
        <v/>
      </c>
      <c r="L56" s="18" t="str">
        <f>IF(FORM_TRANS7[[#This Row],[ID]]="","",COUNTIF(FORM_COMP[[#This Row],[Room (04/05)]:[Room (08/05)]],"QUADRUPLE"))</f>
        <v/>
      </c>
      <c r="M56" s="66">
        <f t="shared" si="2"/>
        <v>0</v>
      </c>
      <c r="N56" s="14" t="str">
        <f>IF(FORM_CAMP[[#This Row],[Hotel]]="","",FORM_CAMP[[#This Row],[Hotel]])</f>
        <v/>
      </c>
      <c r="O56" s="18" t="str">
        <f>IF(FORM_TRANS7[[#This Row],[ID]]="","",COUNTIF(FORM_CAMP[[#This Row],[Room (09/05)]:[Room (11/05)]],"SINGLE"))</f>
        <v/>
      </c>
      <c r="P56" s="14" t="str">
        <f>IF(FORM_TRANS7[[#This Row],[ID]]="","",COUNTIF(FORM_CAMP[[#This Row],[Room (09/05)]:[Room (11/05)]],"TWIN"))</f>
        <v/>
      </c>
      <c r="Q56" s="18" t="str">
        <f>IF(FORM_TRANS7[[#This Row],[ID]]="","",COUNTIF(FORM_CAMP[[#This Row],[Room (09/05)]:[Room (11/05)]],"ALONE IN TWIIN"))</f>
        <v/>
      </c>
      <c r="R56" s="18" t="str">
        <f>IF(FORM_TRANS7[[#This Row],[ID]]="","",COUNTIF(FORM_CAMP[[#This Row],[Room (09/05)]:[Room (11/05)]],"TRIPLE"))</f>
        <v/>
      </c>
      <c r="S56" s="18" t="str">
        <f>IF(FORM_TRANS7[[#This Row],[ID]]="","",COUNTIF(FORM_CAMP[[#This Row],[Room (09/05)]:[Room (11/05)]],"TRIPLE"))</f>
        <v/>
      </c>
      <c r="T56" s="18" t="str">
        <f>IF(FORM_TRANS7[[#This Row],[ID]]="","",COUNTIF(FORM_CAMP[[#This Row],[Room (09/05)]:[Room (11/05)]],"QUADRUPLE"))</f>
        <v/>
      </c>
      <c r="U56" s="66">
        <f t="shared" si="3"/>
        <v>0</v>
      </c>
      <c r="V56" s="18" t="str">
        <f>IF(FORM_TRANS7[[#This Row],[ID]]="","",1)</f>
        <v/>
      </c>
      <c r="W56" s="14" t="str">
        <f>IF(FORM_TRANS7[[#This Row],[Hotel]]="","",FORM_GEN[[#This Row],[Exit Test]])</f>
        <v/>
      </c>
      <c r="X56" s="32" t="str">
        <f>IF(FORM_TRANS7[[#This Row],[ID]]="","",IF(ISNUMBER(SEARCH("Competitor",FORM_TRANS7[[#This Row],[ID]])),10,0))</f>
        <v/>
      </c>
      <c r="Y56" s="32" t="str">
        <f>IF(FORM_TRANS7[[#This Row],[ID]]="","",SUM(AC56:AG56)+FORM_TRANS7[[#This Row],[Meal]])</f>
        <v/>
      </c>
      <c r="Z56" s="32" t="str">
        <f>IF(FORM_TRANS7[[#This Row],[ID]]="","",SUM(AH56:AL56)+FORM_TRANS7[[#This Row],[Meal (TC)]])</f>
        <v/>
      </c>
      <c r="AA56" s="40" t="str">
        <f>IF(FORM_TRANS7[[#This Row],[ID]]="","",SUM(AC56:AL56)+VLOOKUP(FORM_TRANS7[[#This Row],[Exit test]],SET!Y$2:Z$5,2,FALSE)+FORM_TRANS7[[#This Row],[EJU Entree Fee]]+FORM_TRANS7[[#This Row],[PCR at arrival]]*100+FORM_TRANS7[[#This Row],[Meal]]+FORM_TRANS7[[#This Row],[Meal (TC)]])</f>
        <v/>
      </c>
      <c r="AC56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6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6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6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6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6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6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6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6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6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6" s="38">
        <f>COUNTIF(FORM_COMP[[#This Row],[Lunch (04/05)]:[Diner (06/05)]],"Box")*VLOOKUP("Box",SET!AQ$2:AR$7,2,FALSE)</f>
        <v>0</v>
      </c>
      <c r="AO56" s="39">
        <f>COUNTIF(FORM_COMP[[#This Row],[Lunch (04/05)]:[Diner (08/05)]],"*Lunch hotel*")*VLOOKUP("Lunch hotel",SET!AQ$2:AR$7,2,FALSE)</f>
        <v>0</v>
      </c>
      <c r="AP56" s="39">
        <f>COUNTIF(FORM_COMP[[#This Row],[Lunch (04/05)]:[Diner (08/05)]],"*Diner hotel*")*VLOOKUP("Diner hotel",SET!AQ$2:AR$7,2,FALSE)</f>
        <v>0</v>
      </c>
      <c r="AQ56" s="39">
        <f>COUNTIF(FORM_COMP[[#This Row],[Lunch (04/05)]:[Diner (08/05)]],"*Lunch competition*")*VLOOKUP("Lunch competition",SET!AQ$2:AR$7,2,FALSE)</f>
        <v>0</v>
      </c>
      <c r="AR56" s="39">
        <f>IF(FORM_TRANS7[[#This Row],[Hotel (TC)]]="",0,COUNTIF(FORM_CAMP[[#This Row],[Lunch (09/05)]:[Diner (11/05)]],"Lunch hotel")*VLOOKUP(FORM_TRANS7[[#This Row],[Hotel (TC)]],SET!AT$2:AU$5,2,FALSE))</f>
        <v>0</v>
      </c>
      <c r="AS56" s="39">
        <f>IF(FORM_TRANS7[[#This Row],[Hotel (TC)]]="",0,COUNTIF(FORM_CAMP[[#This Row],[Lunch (09/05)]:[Diner (11/05)]],"Diner hotel")*VLOOKUP(FORM_TRANS7[[#This Row],[Hotel (TC)]],SET!AT$2:AU$5,2,FALSE))</f>
        <v>0</v>
      </c>
      <c r="AT56" s="38"/>
      <c r="AU56" s="39"/>
      <c r="AV56" s="39"/>
      <c r="AW56" s="39"/>
    </row>
    <row r="57" spans="2:49">
      <c r="B57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7" s="14">
        <v>45</v>
      </c>
      <c r="D57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7" s="15" t="str">
        <f>IF(FORM_TRANS7[[#This Row],[ID]]="","",FORM_GEN[[#This Row],[Arrival date]])</f>
        <v/>
      </c>
      <c r="F57" s="15" t="str">
        <f>IF(FORM_TRANS7[[#This Row],[ID]]="","",FORM_GEN[[#This Row],[Departure date]])</f>
        <v/>
      </c>
      <c r="G57" s="15" t="str">
        <f>IF(FORM_COMP[[#This Row],[Hotel]]="","",FORM_COMP[[#This Row],[Hotel]])</f>
        <v/>
      </c>
      <c r="H57" s="14" t="str">
        <f>IF(FORM_TRANS7[[#This Row],[ID]]="","",COUNTIF(FORM_COMP[[#This Row],[Room (04/05)]:[Room (08/05)]],"SINGLE"))</f>
        <v/>
      </c>
      <c r="I57" s="18" t="str">
        <f>IF(FORM_TRANS7[[#This Row],[ID]]="","",COUNTIF(FORM_COMP[[#This Row],[Room (04/05)]:[Room (08/05)]],"TWIN"))</f>
        <v/>
      </c>
      <c r="J57" s="18" t="str">
        <f>IF(FORM_TRANS7[[#This Row],[ID]]="","",COUNTIF(FORM_COMP[[#This Row],[Room (04/05)]:[Room (08/05)]],"ALONE IN TWIIN"))</f>
        <v/>
      </c>
      <c r="K57" s="18" t="str">
        <f>IF(FORM_TRANS7[[#This Row],[ID]]="","",COUNTIF(FORM_COMP[[#This Row],[Room (04/05)]:[Room (08/05)]],"TRIPLE"))</f>
        <v/>
      </c>
      <c r="L57" s="18" t="str">
        <f>IF(FORM_TRANS7[[#This Row],[ID]]="","",COUNTIF(FORM_COMP[[#This Row],[Room (04/05)]:[Room (08/05)]],"QUADRUPLE"))</f>
        <v/>
      </c>
      <c r="M57" s="66">
        <f t="shared" si="2"/>
        <v>0</v>
      </c>
      <c r="N57" s="14" t="str">
        <f>IF(FORM_CAMP[[#This Row],[Hotel]]="","",FORM_CAMP[[#This Row],[Hotel]])</f>
        <v/>
      </c>
      <c r="O57" s="18" t="str">
        <f>IF(FORM_TRANS7[[#This Row],[ID]]="","",COUNTIF(FORM_CAMP[[#This Row],[Room (09/05)]:[Room (11/05)]],"SINGLE"))</f>
        <v/>
      </c>
      <c r="P57" s="14" t="str">
        <f>IF(FORM_TRANS7[[#This Row],[ID]]="","",COUNTIF(FORM_CAMP[[#This Row],[Room (09/05)]:[Room (11/05)]],"TWIN"))</f>
        <v/>
      </c>
      <c r="Q57" s="18" t="str">
        <f>IF(FORM_TRANS7[[#This Row],[ID]]="","",COUNTIF(FORM_CAMP[[#This Row],[Room (09/05)]:[Room (11/05)]],"ALONE IN TWIIN"))</f>
        <v/>
      </c>
      <c r="R57" s="18" t="str">
        <f>IF(FORM_TRANS7[[#This Row],[ID]]="","",COUNTIF(FORM_CAMP[[#This Row],[Room (09/05)]:[Room (11/05)]],"TRIPLE"))</f>
        <v/>
      </c>
      <c r="S57" s="18" t="str">
        <f>IF(FORM_TRANS7[[#This Row],[ID]]="","",COUNTIF(FORM_CAMP[[#This Row],[Room (09/05)]:[Room (11/05)]],"TRIPLE"))</f>
        <v/>
      </c>
      <c r="T57" s="18" t="str">
        <f>IF(FORM_TRANS7[[#This Row],[ID]]="","",COUNTIF(FORM_CAMP[[#This Row],[Room (09/05)]:[Room (11/05)]],"QUADRUPLE"))</f>
        <v/>
      </c>
      <c r="U57" s="66">
        <f t="shared" si="3"/>
        <v>0</v>
      </c>
      <c r="V57" s="18" t="str">
        <f>IF(FORM_TRANS7[[#This Row],[ID]]="","",1)</f>
        <v/>
      </c>
      <c r="W57" s="14" t="str">
        <f>IF(FORM_TRANS7[[#This Row],[Hotel]]="","",FORM_GEN[[#This Row],[Exit Test]])</f>
        <v/>
      </c>
      <c r="X57" s="32" t="str">
        <f>IF(FORM_TRANS7[[#This Row],[ID]]="","",IF(ISNUMBER(SEARCH("Competitor",FORM_TRANS7[[#This Row],[ID]])),10,0))</f>
        <v/>
      </c>
      <c r="Y57" s="32" t="str">
        <f>IF(FORM_TRANS7[[#This Row],[ID]]="","",SUM(AC57:AG57)+FORM_TRANS7[[#This Row],[Meal]])</f>
        <v/>
      </c>
      <c r="Z57" s="32" t="str">
        <f>IF(FORM_TRANS7[[#This Row],[ID]]="","",SUM(AH57:AL57)+FORM_TRANS7[[#This Row],[Meal (TC)]])</f>
        <v/>
      </c>
      <c r="AA57" s="40" t="str">
        <f>IF(FORM_TRANS7[[#This Row],[ID]]="","",SUM(AC57:AL57)+VLOOKUP(FORM_TRANS7[[#This Row],[Exit test]],SET!Y$2:Z$5,2,FALSE)+FORM_TRANS7[[#This Row],[EJU Entree Fee]]+FORM_TRANS7[[#This Row],[PCR at arrival]]*100+FORM_TRANS7[[#This Row],[Meal]]+FORM_TRANS7[[#This Row],[Meal (TC)]])</f>
        <v/>
      </c>
      <c r="AC57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7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7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7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7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7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7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7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7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7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7" s="38">
        <f>COUNTIF(FORM_COMP[[#This Row],[Lunch (04/05)]:[Diner (06/05)]],"Box")*VLOOKUP("Box",SET!AQ$2:AR$7,2,FALSE)</f>
        <v>0</v>
      </c>
      <c r="AO57" s="39">
        <f>COUNTIF(FORM_COMP[[#This Row],[Lunch (04/05)]:[Diner (08/05)]],"*Lunch hotel*")*VLOOKUP("Lunch hotel",SET!AQ$2:AR$7,2,FALSE)</f>
        <v>0</v>
      </c>
      <c r="AP57" s="39">
        <f>COUNTIF(FORM_COMP[[#This Row],[Lunch (04/05)]:[Diner (08/05)]],"*Diner hotel*")*VLOOKUP("Diner hotel",SET!AQ$2:AR$7,2,FALSE)</f>
        <v>0</v>
      </c>
      <c r="AQ57" s="39">
        <f>COUNTIF(FORM_COMP[[#This Row],[Lunch (04/05)]:[Diner (08/05)]],"*Lunch competition*")*VLOOKUP("Lunch competition",SET!AQ$2:AR$7,2,FALSE)</f>
        <v>0</v>
      </c>
      <c r="AR57" s="39">
        <f>IF(FORM_TRANS7[[#This Row],[Hotel (TC)]]="",0,COUNTIF(FORM_CAMP[[#This Row],[Lunch (09/05)]:[Diner (11/05)]],"Lunch hotel")*VLOOKUP(FORM_TRANS7[[#This Row],[Hotel (TC)]],SET!AT$2:AU$5,2,FALSE))</f>
        <v>0</v>
      </c>
      <c r="AS57" s="39">
        <f>IF(FORM_TRANS7[[#This Row],[Hotel (TC)]]="",0,COUNTIF(FORM_CAMP[[#This Row],[Lunch (09/05)]:[Diner (11/05)]],"Diner hotel")*VLOOKUP(FORM_TRANS7[[#This Row],[Hotel (TC)]],SET!AT$2:AU$5,2,FALSE))</f>
        <v>0</v>
      </c>
      <c r="AT57" s="38"/>
      <c r="AU57" s="39"/>
      <c r="AV57" s="39"/>
      <c r="AW57" s="39"/>
    </row>
    <row r="58" spans="2:49">
      <c r="B58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8" s="14">
        <v>46</v>
      </c>
      <c r="D58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8" s="15" t="str">
        <f>IF(FORM_TRANS7[[#This Row],[ID]]="","",FORM_GEN[[#This Row],[Arrival date]])</f>
        <v/>
      </c>
      <c r="F58" s="15" t="str">
        <f>IF(FORM_TRANS7[[#This Row],[ID]]="","",FORM_GEN[[#This Row],[Departure date]])</f>
        <v/>
      </c>
      <c r="G58" s="15" t="str">
        <f>IF(FORM_COMP[[#This Row],[Hotel]]="","",FORM_COMP[[#This Row],[Hotel]])</f>
        <v/>
      </c>
      <c r="H58" s="14" t="str">
        <f>IF(FORM_TRANS7[[#This Row],[ID]]="","",COUNTIF(FORM_COMP[[#This Row],[Room (04/05)]:[Room (08/05)]],"SINGLE"))</f>
        <v/>
      </c>
      <c r="I58" s="18" t="str">
        <f>IF(FORM_TRANS7[[#This Row],[ID]]="","",COUNTIF(FORM_COMP[[#This Row],[Room (04/05)]:[Room (08/05)]],"TWIN"))</f>
        <v/>
      </c>
      <c r="J58" s="18" t="str">
        <f>IF(FORM_TRANS7[[#This Row],[ID]]="","",COUNTIF(FORM_COMP[[#This Row],[Room (04/05)]:[Room (08/05)]],"ALONE IN TWIIN"))</f>
        <v/>
      </c>
      <c r="K58" s="18" t="str">
        <f>IF(FORM_TRANS7[[#This Row],[ID]]="","",COUNTIF(FORM_COMP[[#This Row],[Room (04/05)]:[Room (08/05)]],"TRIPLE"))</f>
        <v/>
      </c>
      <c r="L58" s="18" t="str">
        <f>IF(FORM_TRANS7[[#This Row],[ID]]="","",COUNTIF(FORM_COMP[[#This Row],[Room (04/05)]:[Room (08/05)]],"QUADRUPLE"))</f>
        <v/>
      </c>
      <c r="M58" s="66">
        <f t="shared" si="2"/>
        <v>0</v>
      </c>
      <c r="N58" s="14" t="str">
        <f>IF(FORM_CAMP[[#This Row],[Hotel]]="","",FORM_CAMP[[#This Row],[Hotel]])</f>
        <v/>
      </c>
      <c r="O58" s="18" t="str">
        <f>IF(FORM_TRANS7[[#This Row],[ID]]="","",COUNTIF(FORM_CAMP[[#This Row],[Room (09/05)]:[Room (11/05)]],"SINGLE"))</f>
        <v/>
      </c>
      <c r="P58" s="14" t="str">
        <f>IF(FORM_TRANS7[[#This Row],[ID]]="","",COUNTIF(FORM_CAMP[[#This Row],[Room (09/05)]:[Room (11/05)]],"TWIN"))</f>
        <v/>
      </c>
      <c r="Q58" s="18" t="str">
        <f>IF(FORM_TRANS7[[#This Row],[ID]]="","",COUNTIF(FORM_CAMP[[#This Row],[Room (09/05)]:[Room (11/05)]],"ALONE IN TWIIN"))</f>
        <v/>
      </c>
      <c r="R58" s="18" t="str">
        <f>IF(FORM_TRANS7[[#This Row],[ID]]="","",COUNTIF(FORM_CAMP[[#This Row],[Room (09/05)]:[Room (11/05)]],"TRIPLE"))</f>
        <v/>
      </c>
      <c r="S58" s="18" t="str">
        <f>IF(FORM_TRANS7[[#This Row],[ID]]="","",COUNTIF(FORM_CAMP[[#This Row],[Room (09/05)]:[Room (11/05)]],"TRIPLE"))</f>
        <v/>
      </c>
      <c r="T58" s="18" t="str">
        <f>IF(FORM_TRANS7[[#This Row],[ID]]="","",COUNTIF(FORM_CAMP[[#This Row],[Room (09/05)]:[Room (11/05)]],"QUADRUPLE"))</f>
        <v/>
      </c>
      <c r="U58" s="66">
        <f t="shared" si="3"/>
        <v>0</v>
      </c>
      <c r="V58" s="18" t="str">
        <f>IF(FORM_TRANS7[[#This Row],[ID]]="","",1)</f>
        <v/>
      </c>
      <c r="W58" s="14" t="str">
        <f>IF(FORM_TRANS7[[#This Row],[Hotel]]="","",FORM_GEN[[#This Row],[Exit Test]])</f>
        <v/>
      </c>
      <c r="X58" s="32" t="str">
        <f>IF(FORM_TRANS7[[#This Row],[ID]]="","",IF(ISNUMBER(SEARCH("Competitor",FORM_TRANS7[[#This Row],[ID]])),10,0))</f>
        <v/>
      </c>
      <c r="Y58" s="32" t="str">
        <f>IF(FORM_TRANS7[[#This Row],[ID]]="","",SUM(AC58:AG58)+FORM_TRANS7[[#This Row],[Meal]])</f>
        <v/>
      </c>
      <c r="Z58" s="32" t="str">
        <f>IF(FORM_TRANS7[[#This Row],[ID]]="","",SUM(AH58:AL58)+FORM_TRANS7[[#This Row],[Meal (TC)]])</f>
        <v/>
      </c>
      <c r="AA58" s="40" t="str">
        <f>IF(FORM_TRANS7[[#This Row],[ID]]="","",SUM(AC58:AL58)+VLOOKUP(FORM_TRANS7[[#This Row],[Exit test]],SET!Y$2:Z$5,2,FALSE)+FORM_TRANS7[[#This Row],[EJU Entree Fee]]+FORM_TRANS7[[#This Row],[PCR at arrival]]*100+FORM_TRANS7[[#This Row],[Meal]]+FORM_TRANS7[[#This Row],[Meal (TC)]])</f>
        <v/>
      </c>
      <c r="AC58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8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8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8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8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8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8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8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8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8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8" s="38">
        <f>COUNTIF(FORM_COMP[[#This Row],[Lunch (04/05)]:[Diner (06/05)]],"Box")*VLOOKUP("Box",SET!AQ$2:AR$7,2,FALSE)</f>
        <v>0</v>
      </c>
      <c r="AO58" s="39">
        <f>COUNTIF(FORM_COMP[[#This Row],[Lunch (04/05)]:[Diner (08/05)]],"*Lunch hotel*")*VLOOKUP("Lunch hotel",SET!AQ$2:AR$7,2,FALSE)</f>
        <v>0</v>
      </c>
      <c r="AP58" s="39">
        <f>COUNTIF(FORM_COMP[[#This Row],[Lunch (04/05)]:[Diner (08/05)]],"*Diner hotel*")*VLOOKUP("Diner hotel",SET!AQ$2:AR$7,2,FALSE)</f>
        <v>0</v>
      </c>
      <c r="AQ58" s="39">
        <f>COUNTIF(FORM_COMP[[#This Row],[Lunch (04/05)]:[Diner (08/05)]],"*Lunch competition*")*VLOOKUP("Lunch competition",SET!AQ$2:AR$7,2,FALSE)</f>
        <v>0</v>
      </c>
      <c r="AR58" s="39">
        <f>IF(FORM_TRANS7[[#This Row],[Hotel (TC)]]="",0,COUNTIF(FORM_CAMP[[#This Row],[Lunch (09/05)]:[Diner (11/05)]],"Lunch hotel")*VLOOKUP(FORM_TRANS7[[#This Row],[Hotel (TC)]],SET!AT$2:AU$5,2,FALSE))</f>
        <v>0</v>
      </c>
      <c r="AS58" s="39">
        <f>IF(FORM_TRANS7[[#This Row],[Hotel (TC)]]="",0,COUNTIF(FORM_CAMP[[#This Row],[Lunch (09/05)]:[Diner (11/05)]],"Diner hotel")*VLOOKUP(FORM_TRANS7[[#This Row],[Hotel (TC)]],SET!AT$2:AU$5,2,FALSE))</f>
        <v>0</v>
      </c>
      <c r="AT58" s="38"/>
      <c r="AU58" s="39"/>
      <c r="AV58" s="39"/>
      <c r="AW58" s="39"/>
    </row>
    <row r="59" spans="2:49">
      <c r="B59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59" s="14">
        <v>47</v>
      </c>
      <c r="D59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59" s="15" t="str">
        <f>IF(FORM_TRANS7[[#This Row],[ID]]="","",FORM_GEN[[#This Row],[Arrival date]])</f>
        <v/>
      </c>
      <c r="F59" s="15" t="str">
        <f>IF(FORM_TRANS7[[#This Row],[ID]]="","",FORM_GEN[[#This Row],[Departure date]])</f>
        <v/>
      </c>
      <c r="G59" s="15" t="str">
        <f>IF(FORM_COMP[[#This Row],[Hotel]]="","",FORM_COMP[[#This Row],[Hotel]])</f>
        <v/>
      </c>
      <c r="H59" s="14" t="str">
        <f>IF(FORM_TRANS7[[#This Row],[ID]]="","",COUNTIF(FORM_COMP[[#This Row],[Room (04/05)]:[Room (08/05)]],"SINGLE"))</f>
        <v/>
      </c>
      <c r="I59" s="18" t="str">
        <f>IF(FORM_TRANS7[[#This Row],[ID]]="","",COUNTIF(FORM_COMP[[#This Row],[Room (04/05)]:[Room (08/05)]],"TWIN"))</f>
        <v/>
      </c>
      <c r="J59" s="18" t="str">
        <f>IF(FORM_TRANS7[[#This Row],[ID]]="","",COUNTIF(FORM_COMP[[#This Row],[Room (04/05)]:[Room (08/05)]],"ALONE IN TWIIN"))</f>
        <v/>
      </c>
      <c r="K59" s="18" t="str">
        <f>IF(FORM_TRANS7[[#This Row],[ID]]="","",COUNTIF(FORM_COMP[[#This Row],[Room (04/05)]:[Room (08/05)]],"TRIPLE"))</f>
        <v/>
      </c>
      <c r="L59" s="18" t="str">
        <f>IF(FORM_TRANS7[[#This Row],[ID]]="","",COUNTIF(FORM_COMP[[#This Row],[Room (04/05)]:[Room (08/05)]],"QUADRUPLE"))</f>
        <v/>
      </c>
      <c r="M59" s="66">
        <f t="shared" si="2"/>
        <v>0</v>
      </c>
      <c r="N59" s="14" t="str">
        <f>IF(FORM_CAMP[[#This Row],[Hotel]]="","",FORM_CAMP[[#This Row],[Hotel]])</f>
        <v/>
      </c>
      <c r="O59" s="18" t="str">
        <f>IF(FORM_TRANS7[[#This Row],[ID]]="","",COUNTIF(FORM_CAMP[[#This Row],[Room (09/05)]:[Room (11/05)]],"SINGLE"))</f>
        <v/>
      </c>
      <c r="P59" s="14" t="str">
        <f>IF(FORM_TRANS7[[#This Row],[ID]]="","",COUNTIF(FORM_CAMP[[#This Row],[Room (09/05)]:[Room (11/05)]],"TWIN"))</f>
        <v/>
      </c>
      <c r="Q59" s="18" t="str">
        <f>IF(FORM_TRANS7[[#This Row],[ID]]="","",COUNTIF(FORM_CAMP[[#This Row],[Room (09/05)]:[Room (11/05)]],"ALONE IN TWIIN"))</f>
        <v/>
      </c>
      <c r="R59" s="18" t="str">
        <f>IF(FORM_TRANS7[[#This Row],[ID]]="","",COUNTIF(FORM_CAMP[[#This Row],[Room (09/05)]:[Room (11/05)]],"TRIPLE"))</f>
        <v/>
      </c>
      <c r="S59" s="18" t="str">
        <f>IF(FORM_TRANS7[[#This Row],[ID]]="","",COUNTIF(FORM_CAMP[[#This Row],[Room (09/05)]:[Room (11/05)]],"TRIPLE"))</f>
        <v/>
      </c>
      <c r="T59" s="18" t="str">
        <f>IF(FORM_TRANS7[[#This Row],[ID]]="","",COUNTIF(FORM_CAMP[[#This Row],[Room (09/05)]:[Room (11/05)]],"QUADRUPLE"))</f>
        <v/>
      </c>
      <c r="U59" s="66">
        <f t="shared" si="3"/>
        <v>0</v>
      </c>
      <c r="V59" s="18" t="str">
        <f>IF(FORM_TRANS7[[#This Row],[ID]]="","",1)</f>
        <v/>
      </c>
      <c r="W59" s="14" t="str">
        <f>IF(FORM_TRANS7[[#This Row],[Hotel]]="","",FORM_GEN[[#This Row],[Exit Test]])</f>
        <v/>
      </c>
      <c r="X59" s="32" t="str">
        <f>IF(FORM_TRANS7[[#This Row],[ID]]="","",IF(ISNUMBER(SEARCH("Competitor",FORM_TRANS7[[#This Row],[ID]])),10,0))</f>
        <v/>
      </c>
      <c r="Y59" s="32" t="str">
        <f>IF(FORM_TRANS7[[#This Row],[ID]]="","",SUM(AC59:AG59)+FORM_TRANS7[[#This Row],[Meal]])</f>
        <v/>
      </c>
      <c r="Z59" s="32" t="str">
        <f>IF(FORM_TRANS7[[#This Row],[ID]]="","",SUM(AH59:AL59)+FORM_TRANS7[[#This Row],[Meal (TC)]])</f>
        <v/>
      </c>
      <c r="AA59" s="40" t="str">
        <f>IF(FORM_TRANS7[[#This Row],[ID]]="","",SUM(AC59:AL59)+VLOOKUP(FORM_TRANS7[[#This Row],[Exit test]],SET!Y$2:Z$5,2,FALSE)+FORM_TRANS7[[#This Row],[EJU Entree Fee]]+FORM_TRANS7[[#This Row],[PCR at arrival]]*100+FORM_TRANS7[[#This Row],[Meal]]+FORM_TRANS7[[#This Row],[Meal (TC)]])</f>
        <v/>
      </c>
      <c r="AC59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59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59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59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59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59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59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59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59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59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59" s="38">
        <f>COUNTIF(FORM_COMP[[#This Row],[Lunch (04/05)]:[Diner (06/05)]],"Box")*VLOOKUP("Box",SET!AQ$2:AR$7,2,FALSE)</f>
        <v>0</v>
      </c>
      <c r="AO59" s="39">
        <f>COUNTIF(FORM_COMP[[#This Row],[Lunch (04/05)]:[Diner (08/05)]],"*Lunch hotel*")*VLOOKUP("Lunch hotel",SET!AQ$2:AR$7,2,FALSE)</f>
        <v>0</v>
      </c>
      <c r="AP59" s="39">
        <f>COUNTIF(FORM_COMP[[#This Row],[Lunch (04/05)]:[Diner (08/05)]],"*Diner hotel*")*VLOOKUP("Diner hotel",SET!AQ$2:AR$7,2,FALSE)</f>
        <v>0</v>
      </c>
      <c r="AQ59" s="39">
        <f>COUNTIF(FORM_COMP[[#This Row],[Lunch (04/05)]:[Diner (08/05)]],"*Lunch competition*")*VLOOKUP("Lunch competition",SET!AQ$2:AR$7,2,FALSE)</f>
        <v>0</v>
      </c>
      <c r="AR59" s="39">
        <f>IF(FORM_TRANS7[[#This Row],[Hotel (TC)]]="",0,COUNTIF(FORM_CAMP[[#This Row],[Lunch (09/05)]:[Diner (11/05)]],"Lunch hotel")*VLOOKUP(FORM_TRANS7[[#This Row],[Hotel (TC)]],SET!AT$2:AU$5,2,FALSE))</f>
        <v>0</v>
      </c>
      <c r="AS59" s="39">
        <f>IF(FORM_TRANS7[[#This Row],[Hotel (TC)]]="",0,COUNTIF(FORM_CAMP[[#This Row],[Lunch (09/05)]:[Diner (11/05)]],"Diner hotel")*VLOOKUP(FORM_TRANS7[[#This Row],[Hotel (TC)]],SET!AT$2:AU$5,2,FALSE))</f>
        <v>0</v>
      </c>
      <c r="AT59" s="38"/>
      <c r="AU59" s="39"/>
      <c r="AV59" s="39"/>
      <c r="AW59" s="39"/>
    </row>
    <row r="60" spans="2:49">
      <c r="B60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0" s="14">
        <v>48</v>
      </c>
      <c r="D60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0" s="15" t="str">
        <f>IF(FORM_TRANS7[[#This Row],[ID]]="","",FORM_GEN[[#This Row],[Arrival date]])</f>
        <v/>
      </c>
      <c r="F60" s="15" t="str">
        <f>IF(FORM_TRANS7[[#This Row],[ID]]="","",FORM_GEN[[#This Row],[Departure date]])</f>
        <v/>
      </c>
      <c r="G60" s="15" t="str">
        <f>IF(FORM_COMP[[#This Row],[Hotel]]="","",FORM_COMP[[#This Row],[Hotel]])</f>
        <v/>
      </c>
      <c r="H60" s="14" t="str">
        <f>IF(FORM_TRANS7[[#This Row],[ID]]="","",COUNTIF(FORM_COMP[[#This Row],[Room (04/05)]:[Room (08/05)]],"SINGLE"))</f>
        <v/>
      </c>
      <c r="I60" s="18" t="str">
        <f>IF(FORM_TRANS7[[#This Row],[ID]]="","",COUNTIF(FORM_COMP[[#This Row],[Room (04/05)]:[Room (08/05)]],"TWIN"))</f>
        <v/>
      </c>
      <c r="J60" s="18" t="str">
        <f>IF(FORM_TRANS7[[#This Row],[ID]]="","",COUNTIF(FORM_COMP[[#This Row],[Room (04/05)]:[Room (08/05)]],"ALONE IN TWIIN"))</f>
        <v/>
      </c>
      <c r="K60" s="18" t="str">
        <f>IF(FORM_TRANS7[[#This Row],[ID]]="","",COUNTIF(FORM_COMP[[#This Row],[Room (04/05)]:[Room (08/05)]],"TRIPLE"))</f>
        <v/>
      </c>
      <c r="L60" s="18" t="str">
        <f>IF(FORM_TRANS7[[#This Row],[ID]]="","",COUNTIF(FORM_COMP[[#This Row],[Room (04/05)]:[Room (08/05)]],"QUADRUPLE"))</f>
        <v/>
      </c>
      <c r="M60" s="66">
        <f t="shared" si="2"/>
        <v>0</v>
      </c>
      <c r="N60" s="14" t="str">
        <f>IF(FORM_CAMP[[#This Row],[Hotel]]="","",FORM_CAMP[[#This Row],[Hotel]])</f>
        <v/>
      </c>
      <c r="O60" s="18" t="str">
        <f>IF(FORM_TRANS7[[#This Row],[ID]]="","",COUNTIF(FORM_CAMP[[#This Row],[Room (09/05)]:[Room (11/05)]],"SINGLE"))</f>
        <v/>
      </c>
      <c r="P60" s="14" t="str">
        <f>IF(FORM_TRANS7[[#This Row],[ID]]="","",COUNTIF(FORM_CAMP[[#This Row],[Room (09/05)]:[Room (11/05)]],"TWIN"))</f>
        <v/>
      </c>
      <c r="Q60" s="18" t="str">
        <f>IF(FORM_TRANS7[[#This Row],[ID]]="","",COUNTIF(FORM_CAMP[[#This Row],[Room (09/05)]:[Room (11/05)]],"ALONE IN TWIIN"))</f>
        <v/>
      </c>
      <c r="R60" s="18" t="str">
        <f>IF(FORM_TRANS7[[#This Row],[ID]]="","",COUNTIF(FORM_CAMP[[#This Row],[Room (09/05)]:[Room (11/05)]],"TRIPLE"))</f>
        <v/>
      </c>
      <c r="S60" s="18" t="str">
        <f>IF(FORM_TRANS7[[#This Row],[ID]]="","",COUNTIF(FORM_CAMP[[#This Row],[Room (09/05)]:[Room (11/05)]],"TRIPLE"))</f>
        <v/>
      </c>
      <c r="T60" s="18" t="str">
        <f>IF(FORM_TRANS7[[#This Row],[ID]]="","",COUNTIF(FORM_CAMP[[#This Row],[Room (09/05)]:[Room (11/05)]],"QUADRUPLE"))</f>
        <v/>
      </c>
      <c r="U60" s="66">
        <f t="shared" si="3"/>
        <v>0</v>
      </c>
      <c r="V60" s="18" t="str">
        <f>IF(FORM_TRANS7[[#This Row],[ID]]="","",1)</f>
        <v/>
      </c>
      <c r="W60" s="14" t="str">
        <f>IF(FORM_TRANS7[[#This Row],[Hotel]]="","",FORM_GEN[[#This Row],[Exit Test]])</f>
        <v/>
      </c>
      <c r="X60" s="32" t="str">
        <f>IF(FORM_TRANS7[[#This Row],[ID]]="","",IF(ISNUMBER(SEARCH("Competitor",FORM_TRANS7[[#This Row],[ID]])),10,0))</f>
        <v/>
      </c>
      <c r="Y60" s="32" t="str">
        <f>IF(FORM_TRANS7[[#This Row],[ID]]="","",SUM(AC60:AG60)+FORM_TRANS7[[#This Row],[Meal]])</f>
        <v/>
      </c>
      <c r="Z60" s="32" t="str">
        <f>IF(FORM_TRANS7[[#This Row],[ID]]="","",SUM(AH60:AL60)+FORM_TRANS7[[#This Row],[Meal (TC)]])</f>
        <v/>
      </c>
      <c r="AA60" s="40" t="str">
        <f>IF(FORM_TRANS7[[#This Row],[ID]]="","",SUM(AC60:AL60)+VLOOKUP(FORM_TRANS7[[#This Row],[Exit test]],SET!Y$2:Z$5,2,FALSE)+FORM_TRANS7[[#This Row],[EJU Entree Fee]]+FORM_TRANS7[[#This Row],[PCR at arrival]]*100+FORM_TRANS7[[#This Row],[Meal]]+FORM_TRANS7[[#This Row],[Meal (TC)]])</f>
        <v/>
      </c>
      <c r="AC60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60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60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60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60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60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60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60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60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60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60" s="38">
        <f>COUNTIF(FORM_COMP[[#This Row],[Lunch (04/05)]:[Diner (06/05)]],"Box")*VLOOKUP("Box",SET!AQ$2:AR$7,2,FALSE)</f>
        <v>0</v>
      </c>
      <c r="AO60" s="39">
        <f>COUNTIF(FORM_COMP[[#This Row],[Lunch (04/05)]:[Diner (08/05)]],"*Lunch hotel*")*VLOOKUP("Lunch hotel",SET!AQ$2:AR$7,2,FALSE)</f>
        <v>0</v>
      </c>
      <c r="AP60" s="39">
        <f>COUNTIF(FORM_COMP[[#This Row],[Lunch (04/05)]:[Diner (08/05)]],"*Diner hotel*")*VLOOKUP("Diner hotel",SET!AQ$2:AR$7,2,FALSE)</f>
        <v>0</v>
      </c>
      <c r="AQ60" s="39">
        <f>COUNTIF(FORM_COMP[[#This Row],[Lunch (04/05)]:[Diner (08/05)]],"*Lunch competition*")*VLOOKUP("Lunch competition",SET!AQ$2:AR$7,2,FALSE)</f>
        <v>0</v>
      </c>
      <c r="AR60" s="39">
        <f>IF(FORM_TRANS7[[#This Row],[Hotel (TC)]]="",0,COUNTIF(FORM_CAMP[[#This Row],[Lunch (09/05)]:[Diner (11/05)]],"Lunch hotel")*VLOOKUP(FORM_TRANS7[[#This Row],[Hotel (TC)]],SET!AT$2:AU$5,2,FALSE))</f>
        <v>0</v>
      </c>
      <c r="AS60" s="39">
        <f>IF(FORM_TRANS7[[#This Row],[Hotel (TC)]]="",0,COUNTIF(FORM_CAMP[[#This Row],[Lunch (09/05)]:[Diner (11/05)]],"Diner hotel")*VLOOKUP(FORM_TRANS7[[#This Row],[Hotel (TC)]],SET!AT$2:AU$5,2,FALSE))</f>
        <v>0</v>
      </c>
      <c r="AT60" s="38"/>
      <c r="AU60" s="39"/>
      <c r="AV60" s="39"/>
      <c r="AW60" s="39"/>
    </row>
    <row r="61" spans="2:49">
      <c r="B61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1" s="14">
        <v>49</v>
      </c>
      <c r="D61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1" s="15" t="str">
        <f>IF(FORM_TRANS7[[#This Row],[ID]]="","",FORM_GEN[[#This Row],[Arrival date]])</f>
        <v/>
      </c>
      <c r="F61" s="15" t="str">
        <f>IF(FORM_TRANS7[[#This Row],[ID]]="","",FORM_GEN[[#This Row],[Departure date]])</f>
        <v/>
      </c>
      <c r="G61" s="15" t="str">
        <f>IF(FORM_COMP[[#This Row],[Hotel]]="","",FORM_COMP[[#This Row],[Hotel]])</f>
        <v/>
      </c>
      <c r="H61" s="14" t="str">
        <f>IF(FORM_TRANS7[[#This Row],[ID]]="","",COUNTIF(FORM_COMP[[#This Row],[Room (04/05)]:[Room (08/05)]],"SINGLE"))</f>
        <v/>
      </c>
      <c r="I61" s="18" t="str">
        <f>IF(FORM_TRANS7[[#This Row],[ID]]="","",COUNTIF(FORM_COMP[[#This Row],[Room (04/05)]:[Room (08/05)]],"TWIN"))</f>
        <v/>
      </c>
      <c r="J61" s="18" t="str">
        <f>IF(FORM_TRANS7[[#This Row],[ID]]="","",COUNTIF(FORM_COMP[[#This Row],[Room (04/05)]:[Room (08/05)]],"ALONE IN TWIIN"))</f>
        <v/>
      </c>
      <c r="K61" s="18" t="str">
        <f>IF(FORM_TRANS7[[#This Row],[ID]]="","",COUNTIF(FORM_COMP[[#This Row],[Room (04/05)]:[Room (08/05)]],"TRIPLE"))</f>
        <v/>
      </c>
      <c r="L61" s="18" t="str">
        <f>IF(FORM_TRANS7[[#This Row],[ID]]="","",COUNTIF(FORM_COMP[[#This Row],[Room (04/05)]:[Room (08/05)]],"QUADRUPLE"))</f>
        <v/>
      </c>
      <c r="M61" s="66">
        <f t="shared" si="2"/>
        <v>0</v>
      </c>
      <c r="N61" s="14" t="str">
        <f>IF(FORM_CAMP[[#This Row],[Hotel]]="","",FORM_CAMP[[#This Row],[Hotel]])</f>
        <v/>
      </c>
      <c r="O61" s="18" t="str">
        <f>IF(FORM_TRANS7[[#This Row],[ID]]="","",COUNTIF(FORM_CAMP[[#This Row],[Room (09/05)]:[Room (11/05)]],"SINGLE"))</f>
        <v/>
      </c>
      <c r="P61" s="14" t="str">
        <f>IF(FORM_TRANS7[[#This Row],[ID]]="","",COUNTIF(FORM_CAMP[[#This Row],[Room (09/05)]:[Room (11/05)]],"TWIN"))</f>
        <v/>
      </c>
      <c r="Q61" s="18" t="str">
        <f>IF(FORM_TRANS7[[#This Row],[ID]]="","",COUNTIF(FORM_CAMP[[#This Row],[Room (09/05)]:[Room (11/05)]],"ALONE IN TWIIN"))</f>
        <v/>
      </c>
      <c r="R61" s="18" t="str">
        <f>IF(FORM_TRANS7[[#This Row],[ID]]="","",COUNTIF(FORM_CAMP[[#This Row],[Room (09/05)]:[Room (11/05)]],"TRIPLE"))</f>
        <v/>
      </c>
      <c r="S61" s="18" t="str">
        <f>IF(FORM_TRANS7[[#This Row],[ID]]="","",COUNTIF(FORM_CAMP[[#This Row],[Room (09/05)]:[Room (11/05)]],"TRIPLE"))</f>
        <v/>
      </c>
      <c r="T61" s="18" t="str">
        <f>IF(FORM_TRANS7[[#This Row],[ID]]="","",COUNTIF(FORM_CAMP[[#This Row],[Room (09/05)]:[Room (11/05)]],"QUADRUPLE"))</f>
        <v/>
      </c>
      <c r="U61" s="66">
        <f t="shared" si="3"/>
        <v>0</v>
      </c>
      <c r="V61" s="18" t="str">
        <f>IF(FORM_TRANS7[[#This Row],[ID]]="","",1)</f>
        <v/>
      </c>
      <c r="W61" s="14" t="str">
        <f>IF(FORM_TRANS7[[#This Row],[Hotel]]="","",FORM_GEN[[#This Row],[Exit Test]])</f>
        <v/>
      </c>
      <c r="X61" s="32" t="str">
        <f>IF(FORM_TRANS7[[#This Row],[ID]]="","",IF(ISNUMBER(SEARCH("Competitor",FORM_TRANS7[[#This Row],[ID]])),10,0))</f>
        <v/>
      </c>
      <c r="Y61" s="32" t="str">
        <f>IF(FORM_TRANS7[[#This Row],[ID]]="","",SUM(AC61:AG61)+FORM_TRANS7[[#This Row],[Meal]])</f>
        <v/>
      </c>
      <c r="Z61" s="32" t="str">
        <f>IF(FORM_TRANS7[[#This Row],[ID]]="","",SUM(AH61:AL61)+FORM_TRANS7[[#This Row],[Meal (TC)]])</f>
        <v/>
      </c>
      <c r="AA61" s="40" t="str">
        <f>IF(FORM_TRANS7[[#This Row],[ID]]="","",SUM(AC61:AL61)+VLOOKUP(FORM_TRANS7[[#This Row],[Exit test]],SET!Y$2:Z$5,2,FALSE)+FORM_TRANS7[[#This Row],[EJU Entree Fee]]+FORM_TRANS7[[#This Row],[PCR at arrival]]*100+FORM_TRANS7[[#This Row],[Meal]]+FORM_TRANS7[[#This Row],[Meal (TC)]])</f>
        <v/>
      </c>
      <c r="AC61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61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61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61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61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61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61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61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61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61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61" s="38">
        <f>COUNTIF(FORM_COMP[[#This Row],[Lunch (04/05)]:[Diner (06/05)]],"Box")*VLOOKUP("Box",SET!AQ$2:AR$7,2,FALSE)</f>
        <v>0</v>
      </c>
      <c r="AO61" s="39">
        <f>COUNTIF(FORM_COMP[[#This Row],[Lunch (04/05)]:[Diner (08/05)]],"*Lunch hotel*")*VLOOKUP("Lunch hotel",SET!AQ$2:AR$7,2,FALSE)</f>
        <v>0</v>
      </c>
      <c r="AP61" s="39">
        <f>COUNTIF(FORM_COMP[[#This Row],[Lunch (04/05)]:[Diner (08/05)]],"*Diner hotel*")*VLOOKUP("Diner hotel",SET!AQ$2:AR$7,2,FALSE)</f>
        <v>0</v>
      </c>
      <c r="AQ61" s="39">
        <f>COUNTIF(FORM_COMP[[#This Row],[Lunch (04/05)]:[Diner (08/05)]],"*Lunch competition*")*VLOOKUP("Lunch competition",SET!AQ$2:AR$7,2,FALSE)</f>
        <v>0</v>
      </c>
      <c r="AR61" s="39">
        <f>IF(FORM_TRANS7[[#This Row],[Hotel (TC)]]="",0,COUNTIF(FORM_CAMP[[#This Row],[Lunch (09/05)]:[Diner (11/05)]],"Lunch hotel")*VLOOKUP(FORM_TRANS7[[#This Row],[Hotel (TC)]],SET!AT$2:AU$5,2,FALSE))</f>
        <v>0</v>
      </c>
      <c r="AS61" s="39">
        <f>IF(FORM_TRANS7[[#This Row],[Hotel (TC)]]="",0,COUNTIF(FORM_CAMP[[#This Row],[Lunch (09/05)]:[Diner (11/05)]],"Diner hotel")*VLOOKUP(FORM_TRANS7[[#This Row],[Hotel (TC)]],SET!AT$2:AU$5,2,FALSE))</f>
        <v>0</v>
      </c>
      <c r="AT61" s="38"/>
      <c r="AU61" s="39"/>
      <c r="AV61" s="39"/>
      <c r="AW61" s="39"/>
    </row>
    <row r="62" spans="2:49">
      <c r="B62" s="14" t="str">
        <f>IF(FORM_TRANS7[[#This Row],[ID]]="","⬛️",IF(AND(ISNUMBER(SEARCH("O",CONCATENATE(FORM_GEN[[#This Row],[Checking]],FORM_COMP[[#This Row],[Checking]],FORM_CAMP[[#This Row],[Checking]],FORM_TRANS[[#This Row],[Checking]]))),ISNUMBER(SEARCH("R",CONCATENATE(FORM_GEN[[#This Row],[Checking]],FORM_COMP[[#This Row],[Checking]],FORM_CAMP[[#This Row],[Checking]],FORM_TRANS[[#This Row],[Checking]])))),"🟧 🟥 ",IF(ISNUMBER(SEARCH("O",CONCATENATE(FORM_GEN[[#This Row],[Checking]],FORM_COMP[[#This Row],[Checking]],FORM_CAMP[[#This Row],[Checking]],FORM_TRANS[[#This Row],[Checking]]))),"🟧",IF(ISNUMBER(SEARCH("R",CONCATENATE(FORM_GEN[[#This Row],[Checking]],FORM_COMP[[#This Row],[Checking]],FORM_CAMP[[#This Row],[Checking]],FORM_TRANS[[#This Row],[Checking]]))),"🟥","🟩"))))</f>
        <v>⬛️</v>
      </c>
      <c r="C62" s="14">
        <v>50</v>
      </c>
      <c r="D62" s="14" t="str">
        <f>IF(FORM_GEN[[#This Row],[LAST NAME]]="","",CONCATENATE("[",'1 - SUMMARY'!$F$10,"] ",FORM_GEN[[#This Row],[Title]]," ",UPPER(FORM_GEN[[#This Row],[LAST NAME]])," ",UPPER(FORM_GEN[[#This Row],[FIRST NAME]])," / ",FORM_GEN[[#This Row],[Function]],IF(FORM_GEN[[#This Row],[Function]]="Competitor",CONCATENATE(" (",FORM_GEN[[#This Row],[Weight Category]]," )"))))</f>
        <v/>
      </c>
      <c r="E62" s="15" t="str">
        <f>IF(FORM_TRANS7[[#This Row],[ID]]="","",FORM_GEN[[#This Row],[Arrival date]])</f>
        <v/>
      </c>
      <c r="F62" s="15" t="str">
        <f>IF(FORM_TRANS7[[#This Row],[ID]]="","",FORM_GEN[[#This Row],[Departure date]])</f>
        <v/>
      </c>
      <c r="G62" s="15" t="str">
        <f>IF(FORM_COMP[[#This Row],[Hotel]]="","",FORM_COMP[[#This Row],[Hotel]])</f>
        <v/>
      </c>
      <c r="H62" s="14" t="str">
        <f>IF(FORM_TRANS7[[#This Row],[ID]]="","",COUNTIF(FORM_COMP[[#This Row],[Room (04/05)]:[Room (08/05)]],"SINGLE"))</f>
        <v/>
      </c>
      <c r="I62" s="18" t="str">
        <f>IF(FORM_TRANS7[[#This Row],[ID]]="","",COUNTIF(FORM_COMP[[#This Row],[Room (04/05)]:[Room (08/05)]],"TWIN"))</f>
        <v/>
      </c>
      <c r="J62" s="18" t="str">
        <f>IF(FORM_TRANS7[[#This Row],[ID]]="","",COUNTIF(FORM_COMP[[#This Row],[Room (04/05)]:[Room (08/05)]],"ALONE IN TWIIN"))</f>
        <v/>
      </c>
      <c r="K62" s="18" t="str">
        <f>IF(FORM_TRANS7[[#This Row],[ID]]="","",COUNTIF(FORM_COMP[[#This Row],[Room (04/05)]:[Room (08/05)]],"TRIPLE"))</f>
        <v/>
      </c>
      <c r="L62" s="18" t="str">
        <f>IF(FORM_TRANS7[[#This Row],[ID]]="","",COUNTIF(FORM_COMP[[#This Row],[Room (04/05)]:[Room (08/05)]],"QUADRUPLE"))</f>
        <v/>
      </c>
      <c r="M62" s="66">
        <f t="shared" si="2"/>
        <v>0</v>
      </c>
      <c r="N62" s="14" t="str">
        <f>IF(FORM_CAMP[[#This Row],[Hotel]]="","",FORM_CAMP[[#This Row],[Hotel]])</f>
        <v/>
      </c>
      <c r="O62" s="18" t="str">
        <f>IF(FORM_TRANS7[[#This Row],[ID]]="","",COUNTIF(FORM_CAMP[[#This Row],[Room (09/05)]:[Room (11/05)]],"SINGLE"))</f>
        <v/>
      </c>
      <c r="P62" s="14" t="str">
        <f>IF(FORM_TRANS7[[#This Row],[ID]]="","",COUNTIF(FORM_CAMP[[#This Row],[Room (09/05)]:[Room (11/05)]],"TWIN"))</f>
        <v/>
      </c>
      <c r="Q62" s="18" t="str">
        <f>IF(FORM_TRANS7[[#This Row],[ID]]="","",COUNTIF(FORM_CAMP[[#This Row],[Room (09/05)]:[Room (11/05)]],"ALONE IN TWIIN"))</f>
        <v/>
      </c>
      <c r="R62" s="18" t="str">
        <f>IF(FORM_TRANS7[[#This Row],[ID]]="","",COUNTIF(FORM_CAMP[[#This Row],[Room (09/05)]:[Room (11/05)]],"TRIPLE"))</f>
        <v/>
      </c>
      <c r="S62" s="18" t="str">
        <f>IF(FORM_TRANS7[[#This Row],[ID]]="","",COUNTIF(FORM_CAMP[[#This Row],[Room (09/05)]:[Room (11/05)]],"TRIPLE"))</f>
        <v/>
      </c>
      <c r="T62" s="18" t="str">
        <f>IF(FORM_TRANS7[[#This Row],[ID]]="","",COUNTIF(FORM_CAMP[[#This Row],[Room (09/05)]:[Room (11/05)]],"QUADRUPLE"))</f>
        <v/>
      </c>
      <c r="U62" s="66">
        <f t="shared" si="3"/>
        <v>0</v>
      </c>
      <c r="V62" s="18" t="str">
        <f>IF(FORM_TRANS7[[#This Row],[ID]]="","",1)</f>
        <v/>
      </c>
      <c r="W62" s="14" t="str">
        <f>IF(FORM_TRANS7[[#This Row],[Hotel]]="","",FORM_GEN[[#This Row],[Exit Test]])</f>
        <v/>
      </c>
      <c r="X62" s="32" t="str">
        <f>IF(FORM_TRANS7[[#This Row],[ID]]="","",IF(ISNUMBER(SEARCH("Competitor",FORM_TRANS7[[#This Row],[ID]])),10,0))</f>
        <v/>
      </c>
      <c r="Y62" s="32" t="str">
        <f>IF(FORM_TRANS7[[#This Row],[ID]]="","",SUM(AC62:AG62)+FORM_TRANS7[[#This Row],[Meal]])</f>
        <v/>
      </c>
      <c r="Z62" s="32" t="str">
        <f>IF(FORM_TRANS7[[#This Row],[ID]]="","",SUM(AH62:AL62)+FORM_TRANS7[[#This Row],[Meal (TC)]])</f>
        <v/>
      </c>
      <c r="AA62" s="40" t="str">
        <f>IF(FORM_TRANS7[[#This Row],[ID]]="","",SUM(AC62:AL62)+VLOOKUP(FORM_TRANS7[[#This Row],[Exit test]],SET!Y$2:Z$5,2,FALSE)+FORM_TRANS7[[#This Row],[EJU Entree Fee]]+FORM_TRANS7[[#This Row],[PCR at arrival]]*100+FORM_TRANS7[[#This Row],[Meal]]+FORM_TRANS7[[#This Row],[Meal (TC)]])</f>
        <v/>
      </c>
      <c r="AC62" s="38" t="str">
        <f>IF(COUNTIF(FORM_COMP[[#This Row],[Room (04/05)]:[Room (08/05)]],"SINGLE")=0,"",COUNTIF(FORM_COMP[[#This Row],[Room (04/05)]:[Room (08/05)]],"SINGLE")*VLOOKUP(CONCATENATE(FORM_TRANS7[[#This Row],[Hotel]],".SINGLE"),SET!$AK$2:$AL$13,2,FALSE))</f>
        <v/>
      </c>
      <c r="AD62" s="39" t="str">
        <f>IF(COUNTIF(FORM_COMP[[#This Row],[Room (04/05)]:[Room (08/05)]],"TWIN")=0,"",COUNTIF(FORM_COMP[[#This Row],[Room (04/05)]:[Room (08/05)]],"TWIN")*VLOOKUP(CONCATENATE(FORM_TRANS7[[#This Row],[Hotel]],".TWIN"),SET!$AK$2:$AL$13,2,FALSE))</f>
        <v/>
      </c>
      <c r="AE62" s="39" t="str">
        <f>IF(COUNTIF(FORM_COMP[[#This Row],[Room (04/05)]:[Room (08/05)]],"ALONE IN TWIIN")=0,"",COUNTIF(FORM_COMP[[#This Row],[Room (04/05)]:[Room (08/05)]],"ALONE IN TWIIN")*VLOOKUP(CONCATENATE(FORM_TRANS7[[#This Row],[Hotel]],".ALONE IN TWIIN"),SET!$AK$2:$AL$13,2,FALSE))</f>
        <v/>
      </c>
      <c r="AF62" s="39" t="str">
        <f>IF(COUNTIF(FORM_COMP[[#This Row],[Room (04/05)]:[Room (08/05)]],"TRIPLE")=0,"",COUNTIF(FORM_COMP[[#This Row],[Room (04/05)]:[Room (08/05)]],"TRIPLE")*VLOOKUP(CONCATENATE(FORM_TRANS7[[#This Row],[Hotel]],".TRIPLE"),SET!$AK$2:$AL$13,2,FALSE))</f>
        <v/>
      </c>
      <c r="AG62" s="39" t="str">
        <f>IF(COUNTIF(FORM_COMP[[#This Row],[Room (04/05)]:[Room (08/05)]],"QUADRUPLE")=0,"",COUNTIF(FORM_COMP[[#This Row],[Room (04/05)]:[Room (08/05)]],"QUADRUPLE")*VLOOKUP(CONCATENATE(FORM_TRANS7[[#This Row],[Hotel]],".QUADRUPLE"),SET!$AK$2:$AL$13,2,FALSE))</f>
        <v/>
      </c>
      <c r="AH62" s="39" t="str">
        <f>IF(COUNTIF(FORM_CAMP[[#This Row],[Room (09/05)]:[Room (11/05)]],"SINGLE")=0,"",COUNTIF(FORM_CAMP[[#This Row],[Room (09/05)]:[Room (11/05)]],"SINGLE")*VLOOKUP(CONCATENATE(FORM_TRANS7[[#This Row],[Hotel (TC)]],".SINGLE"),SET!AN$2:AO$9,2,FALSE))</f>
        <v/>
      </c>
      <c r="AI62" s="38" t="str">
        <f>IF(COUNTIF(FORM_CAMP[[#This Row],[Room (09/05)]:[Room (11/05)]],"TWIN")=0,"",COUNTIF(FORM_CAMP[[#This Row],[Room (09/05)]:[Room (11/05)]],"TWIN")*VLOOKUP(CONCATENATE(FORM_TRANS7[[#This Row],[Hotel (TC)]],".TWIN"),SET!AN$2:AO$9,2,FALSE))</f>
        <v/>
      </c>
      <c r="AJ62" s="39" t="str">
        <f>IF(COUNTIF(FORM_CAMP[[#This Row],[Room (09/05)]:[Room (11/05)]],"ALONE IN TWIIN")=0,"",COUNTIF(FORM_CAMP[[#This Row],[Room (09/05)]:[Room (11/05)]],"ALONE IN TWIIN")*VLOOKUP(CONCATENATE(FORM_TRANS7[[#This Row],[Hotel (TC)]],".ALONE IN TWIIN"),SET!AN$2:AO$9,2,FALSE))</f>
        <v/>
      </c>
      <c r="AK62" s="39" t="str">
        <f>IF(COUNTIF(FORM_CAMP[[#This Row],[Room (09/05)]:[Room (11/05)]],"TRIPLE")=0,"",COUNTIF(FORM_CAMP[[#This Row],[Room (09/05)]:[Room (11/05)]],"TRIPLE")*VLOOKUP(CONCATENATE(FORM_TRANS7[[#This Row],[Hotel (TC)]],".TRIPLE"),SET!AN$2:AO$9,2,FALSE))</f>
        <v/>
      </c>
      <c r="AL62" s="39" t="str">
        <f>IF(COUNTIF(FORM_CAMP[[#This Row],[Room (09/05)]:[Room (11/05)]],"QUADRUPLE")=0,"",COUNTIF(FORM_CAMP[[#This Row],[Room (09/05)]:[Room (11/05)]],"QUADRUPLE")*VLOOKUP(CONCATENATE(FORM_TRANS7[[#This Row],[Hotel (TC)]],".QUADRUPLE"),SET!AN$2:AO$9,2,FALSE))</f>
        <v/>
      </c>
      <c r="AN62" s="38">
        <f>COUNTIF(FORM_COMP[[#This Row],[Lunch (04/05)]:[Diner (06/05)]],"Box")*VLOOKUP("Box",SET!AQ$2:AR$7,2,FALSE)</f>
        <v>0</v>
      </c>
      <c r="AO62" s="39">
        <f>COUNTIF(FORM_COMP[[#This Row],[Lunch (04/05)]:[Diner (08/05)]],"*Lunch hotel*")*VLOOKUP("Lunch hotel",SET!AQ$2:AR$7,2,FALSE)</f>
        <v>0</v>
      </c>
      <c r="AP62" s="39">
        <f>COUNTIF(FORM_COMP[[#This Row],[Lunch (04/05)]:[Diner (08/05)]],"*Diner hotel*")*VLOOKUP("Diner hotel",SET!AQ$2:AR$7,2,FALSE)</f>
        <v>0</v>
      </c>
      <c r="AQ62" s="39">
        <f>COUNTIF(FORM_COMP[[#This Row],[Lunch (04/05)]:[Diner (08/05)]],"*Lunch competition*")*VLOOKUP("Lunch competition",SET!AQ$2:AR$7,2,FALSE)</f>
        <v>0</v>
      </c>
      <c r="AR62" s="39">
        <f>IF(FORM_TRANS7[[#This Row],[Hotel (TC)]]="",0,COUNTIF(FORM_CAMP[[#This Row],[Lunch (09/05)]:[Diner (11/05)]],"Lunch hotel")*VLOOKUP(FORM_TRANS7[[#This Row],[Hotel (TC)]],SET!AT$2:AU$5,2,FALSE))</f>
        <v>0</v>
      </c>
      <c r="AS62" s="39">
        <f>IF(FORM_TRANS7[[#This Row],[Hotel (TC)]]="",0,COUNTIF(FORM_CAMP[[#This Row],[Lunch (09/05)]:[Diner (11/05)]],"Diner hotel")*VLOOKUP(FORM_TRANS7[[#This Row],[Hotel (TC)]],SET!AT$2:AU$5,2,FALSE))</f>
        <v>0</v>
      </c>
      <c r="AT62" s="38"/>
      <c r="AU62" s="39"/>
      <c r="AV62" s="39"/>
      <c r="AW62" s="39"/>
    </row>
    <row r="64" spans="2:49" ht="7.95" customHeight="1"/>
    <row r="65" spans="16:26">
      <c r="P65" s="91" t="s">
        <v>615</v>
      </c>
      <c r="Q65" s="91"/>
      <c r="R65" s="91"/>
      <c r="S65" s="91"/>
      <c r="T65" s="91"/>
      <c r="U65" s="91"/>
      <c r="V65" s="91"/>
      <c r="W65" s="91"/>
      <c r="X65" s="45">
        <f>SUM(FORM_TRANS7[Total COMP])</f>
        <v>0</v>
      </c>
      <c r="Y65" s="33"/>
      <c r="Z65" s="33"/>
    </row>
    <row r="67" spans="16:26">
      <c r="P67" s="91" t="s">
        <v>616</v>
      </c>
      <c r="Q67" s="91"/>
      <c r="R67" s="91"/>
      <c r="S67" s="91"/>
      <c r="T67" s="91"/>
      <c r="U67" s="91"/>
      <c r="V67" s="91"/>
      <c r="W67" s="91"/>
      <c r="X67" s="45">
        <f>SUM(FORM_TRANS7[Total CAMP])</f>
        <v>0</v>
      </c>
      <c r="Y67" s="33"/>
      <c r="Z67" s="33"/>
    </row>
    <row r="69" spans="16:26">
      <c r="P69" s="91" t="s">
        <v>617</v>
      </c>
      <c r="Q69" s="91"/>
      <c r="R69" s="91"/>
      <c r="S69" s="91"/>
      <c r="T69" s="91"/>
      <c r="U69" s="91"/>
      <c r="V69" s="91"/>
      <c r="W69" s="91"/>
      <c r="X69" s="45">
        <f>H8-X65-X67</f>
        <v>0</v>
      </c>
      <c r="Y69" s="33"/>
      <c r="Z69" s="33"/>
    </row>
  </sheetData>
  <sheetProtection algorithmName="SHA-512" hashValue="AvYLseMT5Qk7SPkHLESbp6bzkcb11N1kZcx9ZDwthBGojI1Vjcb4pitEEBWsCJWkFrEM7Oj0ETtwsd7dumIWaA==" saltValue="oaX7lgH55XtzjMMl1hBNwg==" spinCount="100000" sheet="1" objects="1" scenarios="1"/>
  <mergeCells count="10">
    <mergeCell ref="A1:X5"/>
    <mergeCell ref="B7:G10"/>
    <mergeCell ref="G11:M11"/>
    <mergeCell ref="V11:X11"/>
    <mergeCell ref="N11:U11"/>
    <mergeCell ref="P67:W67"/>
    <mergeCell ref="P69:W69"/>
    <mergeCell ref="H7:M7"/>
    <mergeCell ref="H8:M8"/>
    <mergeCell ref="P65:W65"/>
  </mergeCells>
  <conditionalFormatting sqref="I13:I62">
    <cfRule type="expression" dxfId="33" priority="6">
      <formula>IF(OR($H13="Individual transport",$H13="Bus"),1,0)=1</formula>
    </cfRule>
  </conditionalFormatting>
  <conditionalFormatting sqref="Q13:R62">
    <cfRule type="expression" dxfId="32" priority="5">
      <formula>IF(OR($P13="Individual transport",$P13="Bus"),1,0)=1</formula>
    </cfRule>
  </conditionalFormatting>
  <conditionalFormatting sqref="AD13:AD62">
    <cfRule type="expression" dxfId="31" priority="4">
      <formula>IF(OR($H13="Individual transport",$H13="Bus"),1,0)=1</formula>
    </cfRule>
  </conditionalFormatting>
  <conditionalFormatting sqref="AJ13:AJ62">
    <cfRule type="expression" dxfId="30" priority="3">
      <formula>IF(OR($P13="Individual transport",$P13="Bus"),1,0)=1</formula>
    </cfRule>
  </conditionalFormatting>
  <conditionalFormatting sqref="AO13:AO62">
    <cfRule type="expression" dxfId="29" priority="2">
      <formula>IF(OR($H13="Individual transport",$H13="Bus"),1,0)=1</formula>
    </cfRule>
  </conditionalFormatting>
  <conditionalFormatting sqref="AU13:AU62">
    <cfRule type="expression" dxfId="28" priority="1">
      <formula>IF(OR($P13="Individual transport",$P13="Bus"),1,0)=1</formula>
    </cfRule>
  </conditionalFormatting>
  <pageMargins left="0.25" right="0.25" top="0.75" bottom="0.75" header="0.3" footer="0.3"/>
  <pageSetup paperSize="9" scale="36" orientation="landscape" horizontalDpi="0" verticalDpi="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282B-543E-474B-9E33-D6891C0361D1}">
  <sheetPr codeName="Feuil8"/>
  <dimension ref="A1:BJ51"/>
  <sheetViews>
    <sheetView workbookViewId="0">
      <selection activeCell="K22" sqref="K22"/>
    </sheetView>
  </sheetViews>
  <sheetFormatPr baseColWidth="10" defaultRowHeight="15.6"/>
  <cols>
    <col min="1" max="1" width="10" bestFit="1" customWidth="1"/>
    <col min="2" max="2" width="5" bestFit="1" customWidth="1"/>
    <col min="3" max="3" width="50.796875" customWidth="1"/>
    <col min="4" max="4" width="4.796875" bestFit="1" customWidth="1"/>
    <col min="6" max="6" width="10" bestFit="1" customWidth="1"/>
    <col min="7" max="7" width="8.19921875" bestFit="1" customWidth="1"/>
    <col min="8" max="8" width="13.796875" bestFit="1" customWidth="1"/>
    <col min="9" max="9" width="23.796875" bestFit="1" customWidth="1"/>
    <col min="10" max="10" width="15.296875" bestFit="1" customWidth="1"/>
    <col min="11" max="11" width="18.296875" bestFit="1" customWidth="1"/>
    <col min="12" max="12" width="12.296875" bestFit="1" customWidth="1"/>
    <col min="13" max="13" width="12.296875" customWidth="1"/>
    <col min="14" max="14" width="8" bestFit="1" customWidth="1"/>
    <col min="15" max="15" width="9.19921875" bestFit="1" customWidth="1"/>
  </cols>
  <sheetData>
    <row r="1" spans="1:62">
      <c r="A1" t="s">
        <v>525</v>
      </c>
      <c r="B1" t="s">
        <v>526</v>
      </c>
      <c r="C1" t="s">
        <v>419</v>
      </c>
      <c r="D1" t="s">
        <v>420</v>
      </c>
      <c r="E1" t="s">
        <v>421</v>
      </c>
      <c r="F1" t="s">
        <v>422</v>
      </c>
      <c r="G1" t="s">
        <v>423</v>
      </c>
      <c r="H1" t="s">
        <v>527</v>
      </c>
      <c r="I1" t="s">
        <v>528</v>
      </c>
      <c r="J1" t="s">
        <v>529</v>
      </c>
      <c r="K1" t="s">
        <v>530</v>
      </c>
      <c r="L1" t="s">
        <v>533</v>
      </c>
      <c r="M1" t="s">
        <v>460</v>
      </c>
      <c r="N1" t="s">
        <v>531</v>
      </c>
      <c r="O1" t="s">
        <v>532</v>
      </c>
      <c r="P1" t="s">
        <v>434</v>
      </c>
      <c r="Q1" t="s">
        <v>465</v>
      </c>
      <c r="R1" s="9">
        <v>44685</v>
      </c>
      <c r="S1" s="9">
        <v>44686</v>
      </c>
      <c r="T1" s="9">
        <v>44687</v>
      </c>
      <c r="U1" s="9">
        <v>44688</v>
      </c>
      <c r="V1" s="9">
        <v>44689</v>
      </c>
      <c r="W1" t="s">
        <v>462</v>
      </c>
      <c r="X1" t="s">
        <v>463</v>
      </c>
      <c r="Y1" t="s">
        <v>464</v>
      </c>
      <c r="Z1" t="s">
        <v>466</v>
      </c>
      <c r="AA1" t="s">
        <v>465</v>
      </c>
      <c r="AB1" s="9">
        <v>44690</v>
      </c>
      <c r="AC1" s="9">
        <v>44691</v>
      </c>
      <c r="AD1" s="9">
        <v>44692</v>
      </c>
      <c r="AE1" t="s">
        <v>462</v>
      </c>
      <c r="AF1" t="s">
        <v>464</v>
      </c>
      <c r="AG1" t="s">
        <v>435</v>
      </c>
      <c r="AH1" t="s">
        <v>481</v>
      </c>
      <c r="AI1" t="s">
        <v>482</v>
      </c>
      <c r="AJ1" t="s">
        <v>476</v>
      </c>
      <c r="AK1" t="s">
        <v>477</v>
      </c>
      <c r="AL1" t="s">
        <v>478</v>
      </c>
      <c r="AM1" t="s">
        <v>534</v>
      </c>
      <c r="AN1" t="s">
        <v>436</v>
      </c>
      <c r="AO1" t="s">
        <v>492</v>
      </c>
      <c r="AP1" t="s">
        <v>495</v>
      </c>
      <c r="AQ1" t="s">
        <v>494</v>
      </c>
      <c r="AR1" t="s">
        <v>483</v>
      </c>
      <c r="AS1" t="s">
        <v>484</v>
      </c>
      <c r="AT1" t="s">
        <v>485</v>
      </c>
      <c r="AU1" t="s">
        <v>589</v>
      </c>
      <c r="AV1" t="s">
        <v>590</v>
      </c>
      <c r="AW1" t="s">
        <v>592</v>
      </c>
      <c r="AX1" t="s">
        <v>593</v>
      </c>
      <c r="AY1" t="s">
        <v>595</v>
      </c>
      <c r="AZ1" t="s">
        <v>596</v>
      </c>
      <c r="BA1" t="s">
        <v>598</v>
      </c>
      <c r="BB1" t="s">
        <v>599</v>
      </c>
      <c r="BC1" t="s">
        <v>601</v>
      </c>
      <c r="BD1" t="s">
        <v>602</v>
      </c>
      <c r="BE1" t="s">
        <v>604</v>
      </c>
      <c r="BF1" t="s">
        <v>605</v>
      </c>
      <c r="BG1" t="s">
        <v>606</v>
      </c>
      <c r="BH1" t="s">
        <v>607</v>
      </c>
      <c r="BI1" t="s">
        <v>610</v>
      </c>
      <c r="BJ1" t="s">
        <v>611</v>
      </c>
    </row>
    <row r="2" spans="1:62">
      <c r="A2" t="str">
        <f>IF(E2="","",'1 - SUMMARY'!F$10)</f>
        <v/>
      </c>
      <c r="B2" t="str">
        <f>IF(E2="","",1)</f>
        <v/>
      </c>
      <c r="C2" t="str">
        <f>IF(AMOUNT!D13="","",AMOUNT!D13)</f>
        <v/>
      </c>
      <c r="D2" t="str">
        <f>IF(E2="","",'2 - FORM GENERAL'!D13)</f>
        <v/>
      </c>
      <c r="E2" t="str">
        <f>IF('2 - FORM GENERAL'!E13="","",'2 - FORM GENERAL'!E13)</f>
        <v/>
      </c>
      <c r="F2" t="str">
        <f>IF('2 - FORM GENERAL'!F13="","",'2 - FORM GENERAL'!F13)</f>
        <v/>
      </c>
      <c r="G2" t="str">
        <f>IF('2 - FORM GENERAL'!G13="","",'2 - FORM GENERAL'!G13)</f>
        <v/>
      </c>
      <c r="H2" t="str">
        <f>IF('2 - FORM GENERAL'!H13="","",'2 - FORM GENERAL'!H13)</f>
        <v/>
      </c>
      <c r="I2" s="9" t="str">
        <f>IF('2 - FORM GENERAL'!I13="","",'2 - FORM GENERAL'!I13)</f>
        <v/>
      </c>
      <c r="J2" t="str">
        <f>IF('2 - FORM GENERAL'!J13="","",'2 - FORM GENERAL'!J13)</f>
        <v/>
      </c>
      <c r="K2" t="str">
        <f>IF('2 - FORM GENERAL'!K13="","",'2 - FORM GENERAL'!K13)</f>
        <v/>
      </c>
      <c r="L2" t="str">
        <f>IF('2 - FORM GENERAL'!L13="","",'2 - FORM GENERAL'!L13)</f>
        <v/>
      </c>
      <c r="M2" s="9" t="str">
        <f>IF('2 - FORM GENERAL'!M13="","",'2 - FORM GENERAL'!M13)</f>
        <v/>
      </c>
      <c r="N2" s="9" t="str">
        <f>IF('2 - FORM GENERAL'!N13="","",'2 - FORM GENERAL'!N13)</f>
        <v/>
      </c>
      <c r="O2" s="9" t="str">
        <f>IF('2 - FORM GENERAL'!O13="","",'2 - FORM GENERAL'!O13)</f>
        <v/>
      </c>
      <c r="P2" t="str">
        <f>IF('2 - FORM GENERAL'!P13="","",'2 - FORM GENERAL'!P13)</f>
        <v/>
      </c>
      <c r="Q2" t="str">
        <f>IF('3 - FORM COMP'!I13="","",'3 - FORM COMP'!I13)</f>
        <v/>
      </c>
      <c r="R2" s="9" t="str">
        <f>IF('3 - FORM COMP'!J13="","",'3 - FORM COMP'!J13)</f>
        <v/>
      </c>
      <c r="S2" s="9" t="str">
        <f>IF('3 - FORM COMP'!M13="","",'3 - FORM COMP'!M13)</f>
        <v/>
      </c>
      <c r="T2" s="9" t="str">
        <f>IF('3 - FORM COMP'!P13="","",'3 - FORM COMP'!P13)</f>
        <v/>
      </c>
      <c r="U2" s="9" t="str">
        <f>IF('3 - FORM COMP'!S13="","",'3 - FORM COMP'!S13)</f>
        <v/>
      </c>
      <c r="V2" s="9" t="str">
        <f>IF('3 - FORM COMP'!V13="","",'3 - FORM COMP'!V13)</f>
        <v/>
      </c>
      <c r="W2" t="str">
        <f>IF('3 - FORM COMP'!Y13="","",'3 - FORM COMP'!Y13)</f>
        <v/>
      </c>
      <c r="X2" t="str">
        <f>IF('3 - FORM COMP'!Z13="","",'3 - FORM COMP'!Z13)</f>
        <v/>
      </c>
      <c r="Y2" t="str">
        <f>IF('3 - FORM COMP'!AA13="","",'3 - FORM COMP'!AA13)</f>
        <v/>
      </c>
      <c r="Z2" t="str">
        <f>IF(AND('4 - FORM TRAINING CAMP'!I13="",'4 - FORM TRAINING CAMP'!E13=""),"",IF('4 - FORM TRAINING CAMP'!I13="","No",'4 - FORM TRAINING CAMP'!I13))</f>
        <v/>
      </c>
      <c r="AA2" t="str">
        <f>IF('4 - FORM TRAINING CAMP'!J13="","",'4 - FORM TRAINING CAMP'!J13)</f>
        <v/>
      </c>
      <c r="AB2" s="9" t="str">
        <f>IF('4 - FORM TRAINING CAMP'!K13="","",'4 - FORM TRAINING CAMP'!K13)</f>
        <v/>
      </c>
      <c r="AC2" s="9" t="str">
        <f>IF('4 - FORM TRAINING CAMP'!N13="","",'4 - FORM TRAINING CAMP'!N13)</f>
        <v/>
      </c>
      <c r="AD2" s="9" t="str">
        <f>IF('4 - FORM TRAINING CAMP'!Q13="","",'4 - FORM TRAINING CAMP'!Q13)</f>
        <v/>
      </c>
      <c r="AE2" t="str">
        <f>IF('4 - FORM TRAINING CAMP'!T13="","",'4 - FORM TRAINING CAMP'!T13)</f>
        <v/>
      </c>
      <c r="AF2" t="str">
        <f>IF('4 - FORM TRAINING CAMP'!U13="","",'4 - FORM TRAINING CAMP'!U13)</f>
        <v/>
      </c>
      <c r="AG2" s="9" t="str">
        <f>IF('5 - TRANSPORT'!G13="","",'5 - TRANSPORT'!G13)</f>
        <v/>
      </c>
      <c r="AH2" t="str">
        <f>IF('5 - TRANSPORT'!H13="","",'5 - TRANSPORT'!H13)</f>
        <v/>
      </c>
      <c r="AI2" t="str">
        <f>IF('5 - TRANSPORT'!I13="","",'5 - TRANSPORT'!I13)</f>
        <v/>
      </c>
      <c r="AJ2" s="37" t="str">
        <f>IF('5 - TRANSPORT'!J13="","",'5 - TRANSPORT'!J13)</f>
        <v/>
      </c>
      <c r="AK2" t="str">
        <f>IF('5 - TRANSPORT'!K13="","",'5 - TRANSPORT'!K13)</f>
        <v/>
      </c>
      <c r="AL2" t="str">
        <f>IF('5 - TRANSPORT'!L13="","",'5 - TRANSPORT'!L13)</f>
        <v/>
      </c>
      <c r="AM2" t="str">
        <f>IF('5 - TRANSPORT'!M13="","",'5 - TRANSPORT'!M13)</f>
        <v/>
      </c>
      <c r="AN2" s="9" t="str">
        <f>IF('5 - TRANSPORT'!N13="","",'5 - TRANSPORT'!N13)</f>
        <v/>
      </c>
      <c r="AO2" t="str">
        <f>IF('5 - TRANSPORT'!O13="","",'5 - TRANSPORT'!O13)</f>
        <v/>
      </c>
      <c r="AP2" t="str">
        <f>IF('5 - TRANSPORT'!P13="","",'5 - TRANSPORT'!P13)</f>
        <v/>
      </c>
      <c r="AQ2" s="37" t="str">
        <f>IF('5 - TRANSPORT'!Q13="","",'5 - TRANSPORT'!Q13)</f>
        <v/>
      </c>
      <c r="AR2" t="str">
        <f>IF('5 - TRANSPORT'!R13="","",'5 - TRANSPORT'!R13)</f>
        <v/>
      </c>
      <c r="AS2" t="str">
        <f>IF('5 - TRANSPORT'!S13="","",'5 - TRANSPORT'!S13)</f>
        <v/>
      </c>
      <c r="AT2" t="str">
        <f>IF('5 - TRANSPORT'!T13="","",'5 - TRANSPORT'!T13)</f>
        <v/>
      </c>
      <c r="AU2" s="43" t="str">
        <f>IF('3 - FORM COMP'!K13="","",'3 - FORM COMP'!K13)</f>
        <v/>
      </c>
      <c r="AV2" t="str">
        <f>IF('3 - FORM COMP'!L13="","",'3 - FORM COMP'!L13)</f>
        <v/>
      </c>
      <c r="AW2" t="str">
        <f>IF('3 - FORM COMP'!N13="","",'3 - FORM COMP'!N13)</f>
        <v/>
      </c>
      <c r="AX2" t="str">
        <f>IF('3 - FORM COMP'!O13="","",'3 - FORM COMP'!O13)</f>
        <v/>
      </c>
      <c r="AY2" t="str">
        <f>IF('3 - FORM COMP'!Q13="","",'3 - FORM COMP'!Q13)</f>
        <v/>
      </c>
      <c r="AZ2" t="str">
        <f>IF('3 - FORM COMP'!R13="","",'3 - FORM COMP'!R13)</f>
        <v/>
      </c>
      <c r="BA2" t="str">
        <f>IF('3 - FORM COMP'!T13="","",'3 - FORM COMP'!T13)</f>
        <v/>
      </c>
      <c r="BB2" t="str">
        <f>IF('3 - FORM COMP'!U13="","",'3 - FORM COMP'!U13)</f>
        <v/>
      </c>
      <c r="BC2" t="str">
        <f>IF('3 - FORM COMP'!W13="","",'3 - FORM COMP'!W13)</f>
        <v/>
      </c>
      <c r="BD2" t="str">
        <f>IF('3 - FORM COMP'!X13="","",'3 - FORM COMP'!X13)</f>
        <v/>
      </c>
      <c r="BE2" t="str">
        <f>IF('4 - FORM TRAINING CAMP'!L13="","",'4 - FORM TRAINING CAMP'!L13)</f>
        <v/>
      </c>
      <c r="BF2" t="str">
        <f>IF('4 - FORM TRAINING CAMP'!M13="","",'4 - FORM TRAINING CAMP'!M13)</f>
        <v/>
      </c>
      <c r="BG2" t="str">
        <f>IF('4 - FORM TRAINING CAMP'!O13="","",'4 - FORM TRAINING CAMP'!O13)</f>
        <v/>
      </c>
      <c r="BH2" t="str">
        <f>IF('4 - FORM TRAINING CAMP'!P13="","",'4 - FORM TRAINING CAMP'!P13)</f>
        <v/>
      </c>
      <c r="BI2" t="str">
        <f>IF('4 - FORM TRAINING CAMP'!R13="","",'4 - FORM TRAINING CAMP'!R13)</f>
        <v/>
      </c>
      <c r="BJ2" t="str">
        <f>IF('4 - FORM TRAINING CAMP'!S13="","",'4 - FORM TRAINING CAMP'!S13)</f>
        <v/>
      </c>
    </row>
    <row r="3" spans="1:62">
      <c r="A3" t="str">
        <f>IF(E3="","",'1 - SUMMARY'!F$10)</f>
        <v/>
      </c>
      <c r="B3" t="str">
        <f t="shared" ref="B3:B51" si="0">IF(E3="","",1)</f>
        <v/>
      </c>
      <c r="C3" t="str">
        <f>IF(AMOUNT!D14="","",AMOUNT!D14)</f>
        <v/>
      </c>
      <c r="D3" t="str">
        <f>IF(E3="","",'2 - FORM GENERAL'!D14)</f>
        <v/>
      </c>
      <c r="E3" t="str">
        <f>IF('2 - FORM GENERAL'!E14="","",'2 - FORM GENERAL'!E14)</f>
        <v/>
      </c>
      <c r="F3" t="str">
        <f>IF('2 - FORM GENERAL'!F14="","",'2 - FORM GENERAL'!F14)</f>
        <v/>
      </c>
      <c r="G3" t="str">
        <f>IF('2 - FORM GENERAL'!G14="","",'2 - FORM GENERAL'!G14)</f>
        <v/>
      </c>
      <c r="H3" t="str">
        <f>IF('2 - FORM GENERAL'!H14="","",'2 - FORM GENERAL'!H14)</f>
        <v/>
      </c>
      <c r="I3" s="9" t="str">
        <f>IF('2 - FORM GENERAL'!I14="","",'2 - FORM GENERAL'!I14)</f>
        <v/>
      </c>
      <c r="J3" t="str">
        <f>IF('2 - FORM GENERAL'!J14="","",'2 - FORM GENERAL'!J14)</f>
        <v/>
      </c>
      <c r="K3" t="str">
        <f>IF('2 - FORM GENERAL'!K14="","",'2 - FORM GENERAL'!K14)</f>
        <v/>
      </c>
      <c r="L3" t="str">
        <f>IF('2 - FORM GENERAL'!L14="","",'2 - FORM GENERAL'!L14)</f>
        <v/>
      </c>
      <c r="M3" s="9" t="str">
        <f>IF('2 - FORM GENERAL'!M14="","",'2 - FORM GENERAL'!M14)</f>
        <v/>
      </c>
      <c r="N3" s="9" t="str">
        <f>IF('2 - FORM GENERAL'!N14="","",'2 - FORM GENERAL'!N14)</f>
        <v/>
      </c>
      <c r="O3" s="9" t="str">
        <f>IF('2 - FORM GENERAL'!O14="","",'2 - FORM GENERAL'!O14)</f>
        <v/>
      </c>
      <c r="P3" t="str">
        <f>IF('2 - FORM GENERAL'!P14="","",'2 - FORM GENERAL'!P14)</f>
        <v/>
      </c>
      <c r="Q3" t="str">
        <f>IF('3 - FORM COMP'!I14="","",'3 - FORM COMP'!I14)</f>
        <v/>
      </c>
      <c r="R3" s="9" t="str">
        <f>IF('3 - FORM COMP'!J14="","",'3 - FORM COMP'!J14)</f>
        <v/>
      </c>
      <c r="S3" s="9" t="str">
        <f>IF('3 - FORM COMP'!M14="","",'3 - FORM COMP'!M14)</f>
        <v/>
      </c>
      <c r="T3" s="9" t="str">
        <f>IF('3 - FORM COMP'!P14="","",'3 - FORM COMP'!P14)</f>
        <v/>
      </c>
      <c r="U3" s="9" t="str">
        <f>IF('3 - FORM COMP'!S14="","",'3 - FORM COMP'!S14)</f>
        <v/>
      </c>
      <c r="V3" s="9" t="str">
        <f>IF('3 - FORM COMP'!V14="","",'3 - FORM COMP'!V14)</f>
        <v/>
      </c>
      <c r="W3" t="str">
        <f>IF('3 - FORM COMP'!Y14="","",'3 - FORM COMP'!Y14)</f>
        <v/>
      </c>
      <c r="X3" t="str">
        <f>IF('3 - FORM COMP'!Z14="","",'3 - FORM COMP'!Z14)</f>
        <v/>
      </c>
      <c r="Y3" t="str">
        <f>IF('3 - FORM COMP'!AA14="","",'3 - FORM COMP'!AA14)</f>
        <v/>
      </c>
      <c r="Z3" t="str">
        <f>IF(AND('4 - FORM TRAINING CAMP'!I14="",'4 - FORM TRAINING CAMP'!E14=""),"",IF('4 - FORM TRAINING CAMP'!I14="","No",'4 - FORM TRAINING CAMP'!I14))</f>
        <v/>
      </c>
      <c r="AA3" t="str">
        <f>IF('4 - FORM TRAINING CAMP'!J14="","",'4 - FORM TRAINING CAMP'!J14)</f>
        <v/>
      </c>
      <c r="AB3" s="9" t="str">
        <f>IF('4 - FORM TRAINING CAMP'!K14="","",'4 - FORM TRAINING CAMP'!K14)</f>
        <v/>
      </c>
      <c r="AC3" s="9" t="str">
        <f>IF('4 - FORM TRAINING CAMP'!N14="","",'4 - FORM TRAINING CAMP'!N14)</f>
        <v/>
      </c>
      <c r="AD3" s="9" t="str">
        <f>IF('4 - FORM TRAINING CAMP'!Q14="","",'4 - FORM TRAINING CAMP'!Q14)</f>
        <v/>
      </c>
      <c r="AE3" t="str">
        <f>IF('4 - FORM TRAINING CAMP'!T14="","",'4 - FORM TRAINING CAMP'!T14)</f>
        <v/>
      </c>
      <c r="AF3" t="str">
        <f>IF('4 - FORM TRAINING CAMP'!U14="","",'4 - FORM TRAINING CAMP'!U14)</f>
        <v/>
      </c>
      <c r="AG3" s="9" t="str">
        <f>IF('5 - TRANSPORT'!G14="","",'5 - TRANSPORT'!G14)</f>
        <v/>
      </c>
      <c r="AH3" t="str">
        <f>IF('5 - TRANSPORT'!H14="","",'5 - TRANSPORT'!H14)</f>
        <v/>
      </c>
      <c r="AI3" t="str">
        <f>IF('5 - TRANSPORT'!I14="","",'5 - TRANSPORT'!I14)</f>
        <v/>
      </c>
      <c r="AJ3" s="37" t="str">
        <f>IF('5 - TRANSPORT'!J14="","",'5 - TRANSPORT'!J14)</f>
        <v/>
      </c>
      <c r="AK3" t="str">
        <f>IF('5 - TRANSPORT'!K14="","",'5 - TRANSPORT'!K14)</f>
        <v/>
      </c>
      <c r="AL3" t="str">
        <f>IF('5 - TRANSPORT'!L14="","",'5 - TRANSPORT'!L14)</f>
        <v/>
      </c>
      <c r="AM3" t="str">
        <f>IF('5 - TRANSPORT'!M14="","",'5 - TRANSPORT'!M14)</f>
        <v/>
      </c>
      <c r="AN3" s="9" t="str">
        <f>IF('5 - TRANSPORT'!N14="","",'5 - TRANSPORT'!N14)</f>
        <v/>
      </c>
      <c r="AO3" t="str">
        <f>IF('5 - TRANSPORT'!O14="","",'5 - TRANSPORT'!O14)</f>
        <v/>
      </c>
      <c r="AP3" t="str">
        <f>IF('5 - TRANSPORT'!P14="","",'5 - TRANSPORT'!P14)</f>
        <v/>
      </c>
      <c r="AQ3" s="37" t="str">
        <f>IF('5 - TRANSPORT'!Q14="","",'5 - TRANSPORT'!Q14)</f>
        <v/>
      </c>
      <c r="AR3" t="str">
        <f>IF('5 - TRANSPORT'!R14="","",'5 - TRANSPORT'!R14)</f>
        <v/>
      </c>
      <c r="AS3" t="str">
        <f>IF('5 - TRANSPORT'!S14="","",'5 - TRANSPORT'!S14)</f>
        <v/>
      </c>
      <c r="AT3" t="str">
        <f>IF('5 - TRANSPORT'!T14="","",'5 - TRANSPORT'!T14)</f>
        <v/>
      </c>
      <c r="AU3" s="43" t="str">
        <f>IF('3 - FORM COMP'!K14="","",'3 - FORM COMP'!K14)</f>
        <v/>
      </c>
      <c r="AV3" t="str">
        <f>IF('3 - FORM COMP'!L14="","",'3 - FORM COMP'!L14)</f>
        <v/>
      </c>
      <c r="AW3" t="str">
        <f>IF('3 - FORM COMP'!N14="","",'3 - FORM COMP'!N14)</f>
        <v/>
      </c>
      <c r="AX3" t="str">
        <f>IF('3 - FORM COMP'!O14="","",'3 - FORM COMP'!O14)</f>
        <v/>
      </c>
      <c r="AY3" t="str">
        <f>IF('3 - FORM COMP'!Q14="","",'3 - FORM COMP'!Q14)</f>
        <v/>
      </c>
      <c r="AZ3" t="str">
        <f>IF('3 - FORM COMP'!R14="","",'3 - FORM COMP'!R14)</f>
        <v/>
      </c>
      <c r="BA3" t="str">
        <f>IF('3 - FORM COMP'!T14="","",'3 - FORM COMP'!T14)</f>
        <v/>
      </c>
      <c r="BB3" t="str">
        <f>IF('3 - FORM COMP'!U14="","",'3 - FORM COMP'!U14)</f>
        <v/>
      </c>
      <c r="BC3" t="str">
        <f>IF('3 - FORM COMP'!W14="","",'3 - FORM COMP'!W14)</f>
        <v/>
      </c>
      <c r="BD3" t="str">
        <f>IF('3 - FORM COMP'!X14="","",'3 - FORM COMP'!X14)</f>
        <v/>
      </c>
      <c r="BE3" t="str">
        <f>IF('4 - FORM TRAINING CAMP'!L14="","",'4 - FORM TRAINING CAMP'!L14)</f>
        <v/>
      </c>
      <c r="BF3" t="str">
        <f>IF('4 - FORM TRAINING CAMP'!M14="","",'4 - FORM TRAINING CAMP'!M14)</f>
        <v/>
      </c>
      <c r="BG3" t="str">
        <f>IF('4 - FORM TRAINING CAMP'!O14="","",'4 - FORM TRAINING CAMP'!O14)</f>
        <v/>
      </c>
      <c r="BH3" t="str">
        <f>IF('4 - FORM TRAINING CAMP'!P14="","",'4 - FORM TRAINING CAMP'!P14)</f>
        <v/>
      </c>
      <c r="BI3" t="str">
        <f>IF('4 - FORM TRAINING CAMP'!R14="","",'4 - FORM TRAINING CAMP'!R14)</f>
        <v/>
      </c>
      <c r="BJ3" t="str">
        <f>IF('4 - FORM TRAINING CAMP'!S14="","",'4 - FORM TRAINING CAMP'!S14)</f>
        <v/>
      </c>
    </row>
    <row r="4" spans="1:62">
      <c r="A4" t="str">
        <f>IF(E4="","",'1 - SUMMARY'!F$10)</f>
        <v/>
      </c>
      <c r="B4" t="str">
        <f t="shared" si="0"/>
        <v/>
      </c>
      <c r="C4" t="str">
        <f>IF(AMOUNT!D15="","",AMOUNT!D15)</f>
        <v/>
      </c>
      <c r="D4" t="str">
        <f>IF(E4="","",'2 - FORM GENERAL'!D15)</f>
        <v/>
      </c>
      <c r="E4" t="str">
        <f>IF('2 - FORM GENERAL'!E15="","",'2 - FORM GENERAL'!E15)</f>
        <v/>
      </c>
      <c r="F4" t="str">
        <f>IF('2 - FORM GENERAL'!F15="","",'2 - FORM GENERAL'!F15)</f>
        <v/>
      </c>
      <c r="G4" t="str">
        <f>IF('2 - FORM GENERAL'!G15="","",'2 - FORM GENERAL'!G15)</f>
        <v/>
      </c>
      <c r="H4" t="str">
        <f>IF('2 - FORM GENERAL'!H15="","",'2 - FORM GENERAL'!H15)</f>
        <v/>
      </c>
      <c r="I4" s="9" t="str">
        <f>IF('2 - FORM GENERAL'!I15="","",'2 - FORM GENERAL'!I15)</f>
        <v/>
      </c>
      <c r="J4" t="str">
        <f>IF('2 - FORM GENERAL'!J15="","",'2 - FORM GENERAL'!J15)</f>
        <v/>
      </c>
      <c r="K4" t="str">
        <f>IF('2 - FORM GENERAL'!K15="","",'2 - FORM GENERAL'!K15)</f>
        <v/>
      </c>
      <c r="L4" t="str">
        <f>IF('2 - FORM GENERAL'!L15="","",'2 - FORM GENERAL'!L15)</f>
        <v/>
      </c>
      <c r="M4" s="9" t="str">
        <f>IF('2 - FORM GENERAL'!M15="","",'2 - FORM GENERAL'!M15)</f>
        <v/>
      </c>
      <c r="N4" s="9" t="str">
        <f>IF('2 - FORM GENERAL'!N15="","",'2 - FORM GENERAL'!N15)</f>
        <v/>
      </c>
      <c r="O4" s="9" t="str">
        <f>IF('2 - FORM GENERAL'!O15="","",'2 - FORM GENERAL'!O15)</f>
        <v/>
      </c>
      <c r="P4" t="str">
        <f>IF('2 - FORM GENERAL'!P15="","",'2 - FORM GENERAL'!P15)</f>
        <v/>
      </c>
      <c r="Q4" t="str">
        <f>IF('3 - FORM COMP'!I15="","",'3 - FORM COMP'!I15)</f>
        <v/>
      </c>
      <c r="R4" s="9" t="str">
        <f>IF('3 - FORM COMP'!J15="","",'3 - FORM COMP'!J15)</f>
        <v/>
      </c>
      <c r="S4" s="9" t="str">
        <f>IF('3 - FORM COMP'!M15="","",'3 - FORM COMP'!M15)</f>
        <v/>
      </c>
      <c r="T4" s="9" t="str">
        <f>IF('3 - FORM COMP'!P15="","",'3 - FORM COMP'!P15)</f>
        <v/>
      </c>
      <c r="U4" s="9" t="str">
        <f>IF('3 - FORM COMP'!S15="","",'3 - FORM COMP'!S15)</f>
        <v/>
      </c>
      <c r="V4" s="9" t="str">
        <f>IF('3 - FORM COMP'!V15="","",'3 - FORM COMP'!V15)</f>
        <v/>
      </c>
      <c r="W4" t="str">
        <f>IF('3 - FORM COMP'!Y15="","",'3 - FORM COMP'!Y15)</f>
        <v/>
      </c>
      <c r="X4" t="str">
        <f>IF('3 - FORM COMP'!Z15="","",'3 - FORM COMP'!Z15)</f>
        <v/>
      </c>
      <c r="Y4" t="str">
        <f>IF('3 - FORM COMP'!AA15="","",'3 - FORM COMP'!AA15)</f>
        <v/>
      </c>
      <c r="Z4" t="str">
        <f>IF(AND('4 - FORM TRAINING CAMP'!I15="",'4 - FORM TRAINING CAMP'!E15=""),"",IF('4 - FORM TRAINING CAMP'!I15="","No",'4 - FORM TRAINING CAMP'!I15))</f>
        <v/>
      </c>
      <c r="AA4" t="str">
        <f>IF('4 - FORM TRAINING CAMP'!J15="","",'4 - FORM TRAINING CAMP'!J15)</f>
        <v/>
      </c>
      <c r="AB4" s="9" t="str">
        <f>IF('4 - FORM TRAINING CAMP'!K15="","",'4 - FORM TRAINING CAMP'!K15)</f>
        <v/>
      </c>
      <c r="AC4" s="9" t="str">
        <f>IF('4 - FORM TRAINING CAMP'!N15="","",'4 - FORM TRAINING CAMP'!N15)</f>
        <v/>
      </c>
      <c r="AD4" s="9" t="str">
        <f>IF('4 - FORM TRAINING CAMP'!Q15="","",'4 - FORM TRAINING CAMP'!Q15)</f>
        <v/>
      </c>
      <c r="AE4" t="str">
        <f>IF('4 - FORM TRAINING CAMP'!T15="","",'4 - FORM TRAINING CAMP'!T15)</f>
        <v/>
      </c>
      <c r="AF4" t="str">
        <f>IF('4 - FORM TRAINING CAMP'!U15="","",'4 - FORM TRAINING CAMP'!U15)</f>
        <v/>
      </c>
      <c r="AG4" s="9" t="str">
        <f>IF('5 - TRANSPORT'!G15="","",'5 - TRANSPORT'!G15)</f>
        <v/>
      </c>
      <c r="AH4" t="str">
        <f>IF('5 - TRANSPORT'!H15="","",'5 - TRANSPORT'!H15)</f>
        <v/>
      </c>
      <c r="AI4" t="str">
        <f>IF('5 - TRANSPORT'!I15="","",'5 - TRANSPORT'!I15)</f>
        <v/>
      </c>
      <c r="AJ4" s="37" t="str">
        <f>IF('5 - TRANSPORT'!J15="","",'5 - TRANSPORT'!J15)</f>
        <v/>
      </c>
      <c r="AK4" t="str">
        <f>IF('5 - TRANSPORT'!K15="","",'5 - TRANSPORT'!K15)</f>
        <v/>
      </c>
      <c r="AL4" t="str">
        <f>IF('5 - TRANSPORT'!L15="","",'5 - TRANSPORT'!L15)</f>
        <v/>
      </c>
      <c r="AM4" t="str">
        <f>IF('5 - TRANSPORT'!M15="","",'5 - TRANSPORT'!M15)</f>
        <v/>
      </c>
      <c r="AN4" s="9" t="str">
        <f>IF('5 - TRANSPORT'!N15="","",'5 - TRANSPORT'!N15)</f>
        <v/>
      </c>
      <c r="AO4" t="str">
        <f>IF('5 - TRANSPORT'!O15="","",'5 - TRANSPORT'!O15)</f>
        <v/>
      </c>
      <c r="AP4" t="str">
        <f>IF('5 - TRANSPORT'!P15="","",'5 - TRANSPORT'!P15)</f>
        <v/>
      </c>
      <c r="AQ4" s="37" t="str">
        <f>IF('5 - TRANSPORT'!Q15="","",'5 - TRANSPORT'!Q15)</f>
        <v/>
      </c>
      <c r="AR4" t="str">
        <f>IF('5 - TRANSPORT'!R15="","",'5 - TRANSPORT'!R15)</f>
        <v/>
      </c>
      <c r="AS4" t="str">
        <f>IF('5 - TRANSPORT'!S15="","",'5 - TRANSPORT'!S15)</f>
        <v/>
      </c>
      <c r="AT4" t="str">
        <f>IF('5 - TRANSPORT'!T15="","",'5 - TRANSPORT'!T15)</f>
        <v/>
      </c>
      <c r="AU4" s="43" t="str">
        <f>IF('3 - FORM COMP'!K15="","",'3 - FORM COMP'!K15)</f>
        <v/>
      </c>
      <c r="AV4" t="str">
        <f>IF('3 - FORM COMP'!L15="","",'3 - FORM COMP'!L15)</f>
        <v/>
      </c>
      <c r="AW4" t="str">
        <f>IF('3 - FORM COMP'!N15="","",'3 - FORM COMP'!N15)</f>
        <v/>
      </c>
      <c r="AX4" t="str">
        <f>IF('3 - FORM COMP'!O15="","",'3 - FORM COMP'!O15)</f>
        <v/>
      </c>
      <c r="AY4" t="str">
        <f>IF('3 - FORM COMP'!Q15="","",'3 - FORM COMP'!Q15)</f>
        <v/>
      </c>
      <c r="AZ4" t="str">
        <f>IF('3 - FORM COMP'!R15="","",'3 - FORM COMP'!R15)</f>
        <v/>
      </c>
      <c r="BA4" t="str">
        <f>IF('3 - FORM COMP'!T15="","",'3 - FORM COMP'!T15)</f>
        <v/>
      </c>
      <c r="BB4" t="str">
        <f>IF('3 - FORM COMP'!U15="","",'3 - FORM COMP'!U15)</f>
        <v/>
      </c>
      <c r="BC4" t="str">
        <f>IF('3 - FORM COMP'!W15="","",'3 - FORM COMP'!W15)</f>
        <v/>
      </c>
      <c r="BD4" t="str">
        <f>IF('3 - FORM COMP'!X15="","",'3 - FORM COMP'!X15)</f>
        <v/>
      </c>
      <c r="BE4" t="str">
        <f>IF('4 - FORM TRAINING CAMP'!L15="","",'4 - FORM TRAINING CAMP'!L15)</f>
        <v/>
      </c>
      <c r="BF4" t="str">
        <f>IF('4 - FORM TRAINING CAMP'!M15="","",'4 - FORM TRAINING CAMP'!M15)</f>
        <v/>
      </c>
      <c r="BG4" t="str">
        <f>IF('4 - FORM TRAINING CAMP'!O15="","",'4 - FORM TRAINING CAMP'!O15)</f>
        <v/>
      </c>
      <c r="BH4" t="str">
        <f>IF('4 - FORM TRAINING CAMP'!P15="","",'4 - FORM TRAINING CAMP'!P15)</f>
        <v/>
      </c>
      <c r="BI4" t="str">
        <f>IF('4 - FORM TRAINING CAMP'!R15="","",'4 - FORM TRAINING CAMP'!R15)</f>
        <v/>
      </c>
      <c r="BJ4" t="str">
        <f>IF('4 - FORM TRAINING CAMP'!S15="","",'4 - FORM TRAINING CAMP'!S15)</f>
        <v/>
      </c>
    </row>
    <row r="5" spans="1:62">
      <c r="A5" t="str">
        <f>IF(E5="","",'1 - SUMMARY'!F$10)</f>
        <v/>
      </c>
      <c r="B5" t="str">
        <f t="shared" si="0"/>
        <v/>
      </c>
      <c r="C5" t="str">
        <f>IF(AMOUNT!D16="","",AMOUNT!D16)</f>
        <v/>
      </c>
      <c r="D5" t="str">
        <f>IF(E5="","",'2 - FORM GENERAL'!D16)</f>
        <v/>
      </c>
      <c r="E5" t="str">
        <f>IF('2 - FORM GENERAL'!E16="","",'2 - FORM GENERAL'!E16)</f>
        <v/>
      </c>
      <c r="F5" t="str">
        <f>IF('2 - FORM GENERAL'!F16="","",'2 - FORM GENERAL'!F16)</f>
        <v/>
      </c>
      <c r="G5" t="str">
        <f>IF('2 - FORM GENERAL'!G16="","",'2 - FORM GENERAL'!G16)</f>
        <v/>
      </c>
      <c r="H5" t="str">
        <f>IF('2 - FORM GENERAL'!H16="","",'2 - FORM GENERAL'!H16)</f>
        <v/>
      </c>
      <c r="I5" s="9" t="str">
        <f>IF('2 - FORM GENERAL'!I16="","",'2 - FORM GENERAL'!I16)</f>
        <v/>
      </c>
      <c r="J5" t="str">
        <f>IF('2 - FORM GENERAL'!J16="","",'2 - FORM GENERAL'!J16)</f>
        <v/>
      </c>
      <c r="K5" t="str">
        <f>IF('2 - FORM GENERAL'!K16="","",'2 - FORM GENERAL'!K16)</f>
        <v/>
      </c>
      <c r="L5" t="str">
        <f>IF('2 - FORM GENERAL'!L16="","",'2 - FORM GENERAL'!L16)</f>
        <v/>
      </c>
      <c r="M5" s="9" t="str">
        <f>IF('2 - FORM GENERAL'!M16="","",'2 - FORM GENERAL'!M16)</f>
        <v/>
      </c>
      <c r="N5" s="9" t="str">
        <f>IF('2 - FORM GENERAL'!N16="","",'2 - FORM GENERAL'!N16)</f>
        <v/>
      </c>
      <c r="O5" s="9" t="str">
        <f>IF('2 - FORM GENERAL'!O16="","",'2 - FORM GENERAL'!O16)</f>
        <v/>
      </c>
      <c r="P5" t="str">
        <f>IF('2 - FORM GENERAL'!P16="","",'2 - FORM GENERAL'!P16)</f>
        <v/>
      </c>
      <c r="Q5" t="str">
        <f>IF('3 - FORM COMP'!I16="","",'3 - FORM COMP'!I16)</f>
        <v/>
      </c>
      <c r="R5" s="9" t="str">
        <f>IF('3 - FORM COMP'!J16="","",'3 - FORM COMP'!J16)</f>
        <v/>
      </c>
      <c r="S5" s="9" t="str">
        <f>IF('3 - FORM COMP'!M16="","",'3 - FORM COMP'!M16)</f>
        <v/>
      </c>
      <c r="T5" s="9" t="str">
        <f>IF('3 - FORM COMP'!P16="","",'3 - FORM COMP'!P16)</f>
        <v/>
      </c>
      <c r="U5" s="9" t="str">
        <f>IF('3 - FORM COMP'!S16="","",'3 - FORM COMP'!S16)</f>
        <v/>
      </c>
      <c r="V5" s="9" t="str">
        <f>IF('3 - FORM COMP'!V16="","",'3 - FORM COMP'!V16)</f>
        <v/>
      </c>
      <c r="W5" t="str">
        <f>IF('3 - FORM COMP'!Y16="","",'3 - FORM COMP'!Y16)</f>
        <v/>
      </c>
      <c r="X5" t="str">
        <f>IF('3 - FORM COMP'!Z16="","",'3 - FORM COMP'!Z16)</f>
        <v/>
      </c>
      <c r="Y5" t="str">
        <f>IF('3 - FORM COMP'!AA16="","",'3 - FORM COMP'!AA16)</f>
        <v/>
      </c>
      <c r="Z5" t="str">
        <f>IF(AND('4 - FORM TRAINING CAMP'!I16="",'4 - FORM TRAINING CAMP'!E16=""),"",IF('4 - FORM TRAINING CAMP'!I16="","No",'4 - FORM TRAINING CAMP'!I16))</f>
        <v/>
      </c>
      <c r="AA5" t="str">
        <f>IF('4 - FORM TRAINING CAMP'!J16="","",'4 - FORM TRAINING CAMP'!J16)</f>
        <v/>
      </c>
      <c r="AB5" s="9" t="str">
        <f>IF('4 - FORM TRAINING CAMP'!K16="","",'4 - FORM TRAINING CAMP'!K16)</f>
        <v/>
      </c>
      <c r="AC5" s="9" t="str">
        <f>IF('4 - FORM TRAINING CAMP'!N16="","",'4 - FORM TRAINING CAMP'!N16)</f>
        <v/>
      </c>
      <c r="AD5" s="9" t="str">
        <f>IF('4 - FORM TRAINING CAMP'!Q16="","",'4 - FORM TRAINING CAMP'!Q16)</f>
        <v/>
      </c>
      <c r="AE5" t="str">
        <f>IF('4 - FORM TRAINING CAMP'!T16="","",'4 - FORM TRAINING CAMP'!T16)</f>
        <v/>
      </c>
      <c r="AF5" t="str">
        <f>IF('4 - FORM TRAINING CAMP'!U16="","",'4 - FORM TRAINING CAMP'!U16)</f>
        <v/>
      </c>
      <c r="AG5" s="9" t="str">
        <f>IF('5 - TRANSPORT'!G16="","",'5 - TRANSPORT'!G16)</f>
        <v/>
      </c>
      <c r="AH5" t="str">
        <f>IF('5 - TRANSPORT'!H16="","",'5 - TRANSPORT'!H16)</f>
        <v/>
      </c>
      <c r="AI5" t="str">
        <f>IF('5 - TRANSPORT'!I16="","",'5 - TRANSPORT'!I16)</f>
        <v/>
      </c>
      <c r="AJ5" s="37" t="str">
        <f>IF('5 - TRANSPORT'!J16="","",'5 - TRANSPORT'!J16)</f>
        <v/>
      </c>
      <c r="AK5" t="str">
        <f>IF('5 - TRANSPORT'!K16="","",'5 - TRANSPORT'!K16)</f>
        <v/>
      </c>
      <c r="AL5" t="str">
        <f>IF('5 - TRANSPORT'!L16="","",'5 - TRANSPORT'!L16)</f>
        <v/>
      </c>
      <c r="AM5" t="str">
        <f>IF('5 - TRANSPORT'!M16="","",'5 - TRANSPORT'!M16)</f>
        <v/>
      </c>
      <c r="AN5" s="9" t="str">
        <f>IF('5 - TRANSPORT'!N16="","",'5 - TRANSPORT'!N16)</f>
        <v/>
      </c>
      <c r="AO5" t="str">
        <f>IF('5 - TRANSPORT'!O16="","",'5 - TRANSPORT'!O16)</f>
        <v/>
      </c>
      <c r="AP5" t="str">
        <f>IF('5 - TRANSPORT'!P16="","",'5 - TRANSPORT'!P16)</f>
        <v/>
      </c>
      <c r="AQ5" s="37" t="str">
        <f>IF('5 - TRANSPORT'!Q16="","",'5 - TRANSPORT'!Q16)</f>
        <v/>
      </c>
      <c r="AR5" t="str">
        <f>IF('5 - TRANSPORT'!R16="","",'5 - TRANSPORT'!R16)</f>
        <v/>
      </c>
      <c r="AS5" t="str">
        <f>IF('5 - TRANSPORT'!S16="","",'5 - TRANSPORT'!S16)</f>
        <v/>
      </c>
      <c r="AT5" t="str">
        <f>IF('5 - TRANSPORT'!T16="","",'5 - TRANSPORT'!T16)</f>
        <v/>
      </c>
      <c r="AU5" s="43" t="str">
        <f>IF('3 - FORM COMP'!K16="","",'3 - FORM COMP'!K16)</f>
        <v/>
      </c>
      <c r="AV5" t="str">
        <f>IF('3 - FORM COMP'!L16="","",'3 - FORM COMP'!L16)</f>
        <v/>
      </c>
      <c r="AW5" t="str">
        <f>IF('3 - FORM COMP'!N16="","",'3 - FORM COMP'!N16)</f>
        <v/>
      </c>
      <c r="AX5" t="str">
        <f>IF('3 - FORM COMP'!O16="","",'3 - FORM COMP'!O16)</f>
        <v/>
      </c>
      <c r="AY5" t="str">
        <f>IF('3 - FORM COMP'!Q16="","",'3 - FORM COMP'!Q16)</f>
        <v/>
      </c>
      <c r="AZ5" t="str">
        <f>IF('3 - FORM COMP'!R16="","",'3 - FORM COMP'!R16)</f>
        <v/>
      </c>
      <c r="BA5" t="str">
        <f>IF('3 - FORM COMP'!T16="","",'3 - FORM COMP'!T16)</f>
        <v/>
      </c>
      <c r="BB5" t="str">
        <f>IF('3 - FORM COMP'!U16="","",'3 - FORM COMP'!U16)</f>
        <v/>
      </c>
      <c r="BC5" t="str">
        <f>IF('3 - FORM COMP'!W16="","",'3 - FORM COMP'!W16)</f>
        <v/>
      </c>
      <c r="BD5" t="str">
        <f>IF('3 - FORM COMP'!X16="","",'3 - FORM COMP'!X16)</f>
        <v/>
      </c>
      <c r="BE5" t="str">
        <f>IF('4 - FORM TRAINING CAMP'!L16="","",'4 - FORM TRAINING CAMP'!L16)</f>
        <v/>
      </c>
      <c r="BF5" t="str">
        <f>IF('4 - FORM TRAINING CAMP'!M16="","",'4 - FORM TRAINING CAMP'!M16)</f>
        <v/>
      </c>
      <c r="BG5" t="str">
        <f>IF('4 - FORM TRAINING CAMP'!O16="","",'4 - FORM TRAINING CAMP'!O16)</f>
        <v/>
      </c>
      <c r="BH5" t="str">
        <f>IF('4 - FORM TRAINING CAMP'!P16="","",'4 - FORM TRAINING CAMP'!P16)</f>
        <v/>
      </c>
      <c r="BI5" t="str">
        <f>IF('4 - FORM TRAINING CAMP'!R16="","",'4 - FORM TRAINING CAMP'!R16)</f>
        <v/>
      </c>
      <c r="BJ5" t="str">
        <f>IF('4 - FORM TRAINING CAMP'!S16="","",'4 - FORM TRAINING CAMP'!S16)</f>
        <v/>
      </c>
    </row>
    <row r="6" spans="1:62">
      <c r="A6" t="str">
        <f>IF(E6="","",'1 - SUMMARY'!F$10)</f>
        <v/>
      </c>
      <c r="B6" t="str">
        <f t="shared" si="0"/>
        <v/>
      </c>
      <c r="C6" t="str">
        <f>IF(AMOUNT!D17="","",AMOUNT!D17)</f>
        <v/>
      </c>
      <c r="D6" t="str">
        <f>IF(E6="","",'2 - FORM GENERAL'!D17)</f>
        <v/>
      </c>
      <c r="E6" t="str">
        <f>IF('2 - FORM GENERAL'!E17="","",'2 - FORM GENERAL'!E17)</f>
        <v/>
      </c>
      <c r="F6" t="str">
        <f>IF('2 - FORM GENERAL'!F17="","",'2 - FORM GENERAL'!F17)</f>
        <v/>
      </c>
      <c r="G6" t="str">
        <f>IF('2 - FORM GENERAL'!G17="","",'2 - FORM GENERAL'!G17)</f>
        <v/>
      </c>
      <c r="H6" t="str">
        <f>IF('2 - FORM GENERAL'!H17="","",'2 - FORM GENERAL'!H17)</f>
        <v/>
      </c>
      <c r="I6" s="9" t="str">
        <f>IF('2 - FORM GENERAL'!I17="","",'2 - FORM GENERAL'!I17)</f>
        <v/>
      </c>
      <c r="J6" t="str">
        <f>IF('2 - FORM GENERAL'!J17="","",'2 - FORM GENERAL'!J17)</f>
        <v/>
      </c>
      <c r="K6" t="str">
        <f>IF('2 - FORM GENERAL'!K17="","",'2 - FORM GENERAL'!K17)</f>
        <v/>
      </c>
      <c r="L6" t="str">
        <f>IF('2 - FORM GENERAL'!L17="","",'2 - FORM GENERAL'!L17)</f>
        <v/>
      </c>
      <c r="M6" s="9" t="str">
        <f>IF('2 - FORM GENERAL'!M17="","",'2 - FORM GENERAL'!M17)</f>
        <v/>
      </c>
      <c r="N6" s="9" t="str">
        <f>IF('2 - FORM GENERAL'!N17="","",'2 - FORM GENERAL'!N17)</f>
        <v/>
      </c>
      <c r="O6" s="9" t="str">
        <f>IF('2 - FORM GENERAL'!O17="","",'2 - FORM GENERAL'!O17)</f>
        <v/>
      </c>
      <c r="P6" t="str">
        <f>IF('2 - FORM GENERAL'!P17="","",'2 - FORM GENERAL'!P17)</f>
        <v/>
      </c>
      <c r="Q6" t="str">
        <f>IF('3 - FORM COMP'!I17="","",'3 - FORM COMP'!I17)</f>
        <v/>
      </c>
      <c r="R6" s="9" t="str">
        <f>IF('3 - FORM COMP'!J17="","",'3 - FORM COMP'!J17)</f>
        <v/>
      </c>
      <c r="S6" s="9" t="str">
        <f>IF('3 - FORM COMP'!M17="","",'3 - FORM COMP'!M17)</f>
        <v/>
      </c>
      <c r="T6" s="9" t="str">
        <f>IF('3 - FORM COMP'!P17="","",'3 - FORM COMP'!P17)</f>
        <v/>
      </c>
      <c r="U6" s="9" t="str">
        <f>IF('3 - FORM COMP'!S17="","",'3 - FORM COMP'!S17)</f>
        <v/>
      </c>
      <c r="V6" s="9" t="str">
        <f>IF('3 - FORM COMP'!V17="","",'3 - FORM COMP'!V17)</f>
        <v/>
      </c>
      <c r="W6" t="str">
        <f>IF('3 - FORM COMP'!Y17="","",'3 - FORM COMP'!Y17)</f>
        <v/>
      </c>
      <c r="X6" t="str">
        <f>IF('3 - FORM COMP'!Z17="","",'3 - FORM COMP'!Z17)</f>
        <v/>
      </c>
      <c r="Y6" t="str">
        <f>IF('3 - FORM COMP'!AA17="","",'3 - FORM COMP'!AA17)</f>
        <v/>
      </c>
      <c r="Z6" t="str">
        <f>IF(AND('4 - FORM TRAINING CAMP'!I17="",'4 - FORM TRAINING CAMP'!E17=""),"",IF('4 - FORM TRAINING CAMP'!I17="","No",'4 - FORM TRAINING CAMP'!I17))</f>
        <v/>
      </c>
      <c r="AA6" t="str">
        <f>IF('4 - FORM TRAINING CAMP'!J17="","",'4 - FORM TRAINING CAMP'!J17)</f>
        <v/>
      </c>
      <c r="AB6" s="9" t="str">
        <f>IF('4 - FORM TRAINING CAMP'!K17="","",'4 - FORM TRAINING CAMP'!K17)</f>
        <v/>
      </c>
      <c r="AC6" s="9" t="str">
        <f>IF('4 - FORM TRAINING CAMP'!N17="","",'4 - FORM TRAINING CAMP'!N17)</f>
        <v/>
      </c>
      <c r="AD6" s="9" t="str">
        <f>IF('4 - FORM TRAINING CAMP'!Q17="","",'4 - FORM TRAINING CAMP'!Q17)</f>
        <v/>
      </c>
      <c r="AE6" t="str">
        <f>IF('4 - FORM TRAINING CAMP'!T17="","",'4 - FORM TRAINING CAMP'!T17)</f>
        <v/>
      </c>
      <c r="AF6" t="str">
        <f>IF('4 - FORM TRAINING CAMP'!U17="","",'4 - FORM TRAINING CAMP'!U17)</f>
        <v/>
      </c>
      <c r="AG6" s="9" t="str">
        <f>IF('5 - TRANSPORT'!G17="","",'5 - TRANSPORT'!G17)</f>
        <v/>
      </c>
      <c r="AH6" t="str">
        <f>IF('5 - TRANSPORT'!H17="","",'5 - TRANSPORT'!H17)</f>
        <v/>
      </c>
      <c r="AI6" t="str">
        <f>IF('5 - TRANSPORT'!I17="","",'5 - TRANSPORT'!I17)</f>
        <v/>
      </c>
      <c r="AJ6" s="37" t="str">
        <f>IF('5 - TRANSPORT'!J17="","",'5 - TRANSPORT'!J17)</f>
        <v/>
      </c>
      <c r="AK6" t="str">
        <f>IF('5 - TRANSPORT'!K17="","",'5 - TRANSPORT'!K17)</f>
        <v/>
      </c>
      <c r="AL6" t="str">
        <f>IF('5 - TRANSPORT'!L17="","",'5 - TRANSPORT'!L17)</f>
        <v/>
      </c>
      <c r="AM6" t="str">
        <f>IF('5 - TRANSPORT'!M17="","",'5 - TRANSPORT'!M17)</f>
        <v/>
      </c>
      <c r="AN6" s="9" t="str">
        <f>IF('5 - TRANSPORT'!N17="","",'5 - TRANSPORT'!N17)</f>
        <v/>
      </c>
      <c r="AO6" t="str">
        <f>IF('5 - TRANSPORT'!O17="","",'5 - TRANSPORT'!O17)</f>
        <v/>
      </c>
      <c r="AP6" t="str">
        <f>IF('5 - TRANSPORT'!P17="","",'5 - TRANSPORT'!P17)</f>
        <v/>
      </c>
      <c r="AQ6" s="37" t="str">
        <f>IF('5 - TRANSPORT'!Q17="","",'5 - TRANSPORT'!Q17)</f>
        <v/>
      </c>
      <c r="AR6" t="str">
        <f>IF('5 - TRANSPORT'!R17="","",'5 - TRANSPORT'!R17)</f>
        <v/>
      </c>
      <c r="AS6" t="str">
        <f>IF('5 - TRANSPORT'!S17="","",'5 - TRANSPORT'!S17)</f>
        <v/>
      </c>
      <c r="AT6" t="str">
        <f>IF('5 - TRANSPORT'!T17="","",'5 - TRANSPORT'!T17)</f>
        <v/>
      </c>
      <c r="AU6" s="43" t="str">
        <f>IF('3 - FORM COMP'!K17="","",'3 - FORM COMP'!K17)</f>
        <v/>
      </c>
      <c r="AV6" t="str">
        <f>IF('3 - FORM COMP'!L17="","",'3 - FORM COMP'!L17)</f>
        <v/>
      </c>
      <c r="AW6" t="str">
        <f>IF('3 - FORM COMP'!N17="","",'3 - FORM COMP'!N17)</f>
        <v/>
      </c>
      <c r="AX6" t="str">
        <f>IF('3 - FORM COMP'!O17="","",'3 - FORM COMP'!O17)</f>
        <v/>
      </c>
      <c r="AY6" t="str">
        <f>IF('3 - FORM COMP'!Q17="","",'3 - FORM COMP'!Q17)</f>
        <v/>
      </c>
      <c r="AZ6" t="str">
        <f>IF('3 - FORM COMP'!R17="","",'3 - FORM COMP'!R17)</f>
        <v/>
      </c>
      <c r="BA6" t="str">
        <f>IF('3 - FORM COMP'!T17="","",'3 - FORM COMP'!T17)</f>
        <v/>
      </c>
      <c r="BB6" t="str">
        <f>IF('3 - FORM COMP'!U17="","",'3 - FORM COMP'!U17)</f>
        <v/>
      </c>
      <c r="BC6" t="str">
        <f>IF('3 - FORM COMP'!W17="","",'3 - FORM COMP'!W17)</f>
        <v/>
      </c>
      <c r="BD6" t="str">
        <f>IF('3 - FORM COMP'!X17="","",'3 - FORM COMP'!X17)</f>
        <v/>
      </c>
      <c r="BE6" t="str">
        <f>IF('4 - FORM TRAINING CAMP'!L17="","",'4 - FORM TRAINING CAMP'!L17)</f>
        <v/>
      </c>
      <c r="BF6" t="str">
        <f>IF('4 - FORM TRAINING CAMP'!M17="","",'4 - FORM TRAINING CAMP'!M17)</f>
        <v/>
      </c>
      <c r="BG6" t="str">
        <f>IF('4 - FORM TRAINING CAMP'!O17="","",'4 - FORM TRAINING CAMP'!O17)</f>
        <v/>
      </c>
      <c r="BH6" t="str">
        <f>IF('4 - FORM TRAINING CAMP'!P17="","",'4 - FORM TRAINING CAMP'!P17)</f>
        <v/>
      </c>
      <c r="BI6" t="str">
        <f>IF('4 - FORM TRAINING CAMP'!R17="","",'4 - FORM TRAINING CAMP'!R17)</f>
        <v/>
      </c>
      <c r="BJ6" t="str">
        <f>IF('4 - FORM TRAINING CAMP'!S17="","",'4 - FORM TRAINING CAMP'!S17)</f>
        <v/>
      </c>
    </row>
    <row r="7" spans="1:62">
      <c r="A7" t="str">
        <f>IF(E7="","",'1 - SUMMARY'!F$10)</f>
        <v/>
      </c>
      <c r="B7" t="str">
        <f t="shared" si="0"/>
        <v/>
      </c>
      <c r="C7" t="str">
        <f>IF(AMOUNT!D18="","",AMOUNT!D18)</f>
        <v/>
      </c>
      <c r="D7" t="str">
        <f>IF(E7="","",'2 - FORM GENERAL'!D18)</f>
        <v/>
      </c>
      <c r="E7" t="str">
        <f>IF('2 - FORM GENERAL'!E18="","",'2 - FORM GENERAL'!E18)</f>
        <v/>
      </c>
      <c r="F7" t="str">
        <f>IF('2 - FORM GENERAL'!F18="","",'2 - FORM GENERAL'!F18)</f>
        <v/>
      </c>
      <c r="G7" t="str">
        <f>IF('2 - FORM GENERAL'!G18="","",'2 - FORM GENERAL'!G18)</f>
        <v/>
      </c>
      <c r="H7" t="str">
        <f>IF('2 - FORM GENERAL'!H18="","",'2 - FORM GENERAL'!H18)</f>
        <v/>
      </c>
      <c r="I7" s="9" t="str">
        <f>IF('2 - FORM GENERAL'!I18="","",'2 - FORM GENERAL'!I18)</f>
        <v/>
      </c>
      <c r="J7" t="str">
        <f>IF('2 - FORM GENERAL'!J18="","",'2 - FORM GENERAL'!J18)</f>
        <v/>
      </c>
      <c r="K7" t="str">
        <f>IF('2 - FORM GENERAL'!K18="","",'2 - FORM GENERAL'!K18)</f>
        <v/>
      </c>
      <c r="L7" t="str">
        <f>IF('2 - FORM GENERAL'!L18="","",'2 - FORM GENERAL'!L18)</f>
        <v/>
      </c>
      <c r="M7" s="9" t="str">
        <f>IF('2 - FORM GENERAL'!M18="","",'2 - FORM GENERAL'!M18)</f>
        <v/>
      </c>
      <c r="N7" s="9" t="str">
        <f>IF('2 - FORM GENERAL'!N18="","",'2 - FORM GENERAL'!N18)</f>
        <v/>
      </c>
      <c r="O7" s="9" t="str">
        <f>IF('2 - FORM GENERAL'!O18="","",'2 - FORM GENERAL'!O18)</f>
        <v/>
      </c>
      <c r="P7" t="str">
        <f>IF('2 - FORM GENERAL'!P18="","",'2 - FORM GENERAL'!P18)</f>
        <v/>
      </c>
      <c r="Q7" t="str">
        <f>IF('3 - FORM COMP'!I18="","",'3 - FORM COMP'!I18)</f>
        <v/>
      </c>
      <c r="R7" s="9" t="str">
        <f>IF('3 - FORM COMP'!J18="","",'3 - FORM COMP'!J18)</f>
        <v/>
      </c>
      <c r="S7" s="9" t="str">
        <f>IF('3 - FORM COMP'!M18="","",'3 - FORM COMP'!M18)</f>
        <v/>
      </c>
      <c r="T7" s="9" t="str">
        <f>IF('3 - FORM COMP'!P18="","",'3 - FORM COMP'!P18)</f>
        <v/>
      </c>
      <c r="U7" s="9" t="str">
        <f>IF('3 - FORM COMP'!S18="","",'3 - FORM COMP'!S18)</f>
        <v/>
      </c>
      <c r="V7" s="9" t="str">
        <f>IF('3 - FORM COMP'!V18="","",'3 - FORM COMP'!V18)</f>
        <v/>
      </c>
      <c r="W7" t="str">
        <f>IF('3 - FORM COMP'!Y18="","",'3 - FORM COMP'!Y18)</f>
        <v/>
      </c>
      <c r="X7" t="str">
        <f>IF('3 - FORM COMP'!Z18="","",'3 - FORM COMP'!Z18)</f>
        <v/>
      </c>
      <c r="Y7" t="str">
        <f>IF('3 - FORM COMP'!AA18="","",'3 - FORM COMP'!AA18)</f>
        <v/>
      </c>
      <c r="Z7" t="str">
        <f>IF(AND('4 - FORM TRAINING CAMP'!I18="",'4 - FORM TRAINING CAMP'!E18=""),"",IF('4 - FORM TRAINING CAMP'!I18="","No",'4 - FORM TRAINING CAMP'!I18))</f>
        <v/>
      </c>
      <c r="AA7" t="str">
        <f>IF('4 - FORM TRAINING CAMP'!J18="","",'4 - FORM TRAINING CAMP'!J18)</f>
        <v/>
      </c>
      <c r="AB7" s="9" t="str">
        <f>IF('4 - FORM TRAINING CAMP'!K18="","",'4 - FORM TRAINING CAMP'!K18)</f>
        <v/>
      </c>
      <c r="AC7" s="9" t="str">
        <f>IF('4 - FORM TRAINING CAMP'!N18="","",'4 - FORM TRAINING CAMP'!N18)</f>
        <v/>
      </c>
      <c r="AD7" s="9" t="str">
        <f>IF('4 - FORM TRAINING CAMP'!Q18="","",'4 - FORM TRAINING CAMP'!Q18)</f>
        <v/>
      </c>
      <c r="AE7" t="str">
        <f>IF('4 - FORM TRAINING CAMP'!T18="","",'4 - FORM TRAINING CAMP'!T18)</f>
        <v/>
      </c>
      <c r="AF7" t="str">
        <f>IF('4 - FORM TRAINING CAMP'!U18="","",'4 - FORM TRAINING CAMP'!U18)</f>
        <v/>
      </c>
      <c r="AG7" s="9" t="str">
        <f>IF('5 - TRANSPORT'!G18="","",'5 - TRANSPORT'!G18)</f>
        <v/>
      </c>
      <c r="AH7" t="str">
        <f>IF('5 - TRANSPORT'!H18="","",'5 - TRANSPORT'!H18)</f>
        <v/>
      </c>
      <c r="AI7" t="str">
        <f>IF('5 - TRANSPORT'!I18="","",'5 - TRANSPORT'!I18)</f>
        <v/>
      </c>
      <c r="AJ7" s="37" t="str">
        <f>IF('5 - TRANSPORT'!J18="","",'5 - TRANSPORT'!J18)</f>
        <v/>
      </c>
      <c r="AK7" t="str">
        <f>IF('5 - TRANSPORT'!K18="","",'5 - TRANSPORT'!K18)</f>
        <v/>
      </c>
      <c r="AL7" t="str">
        <f>IF('5 - TRANSPORT'!L18="","",'5 - TRANSPORT'!L18)</f>
        <v/>
      </c>
      <c r="AM7" t="str">
        <f>IF('5 - TRANSPORT'!M18="","",'5 - TRANSPORT'!M18)</f>
        <v/>
      </c>
      <c r="AN7" s="9" t="str">
        <f>IF('5 - TRANSPORT'!N18="","",'5 - TRANSPORT'!N18)</f>
        <v/>
      </c>
      <c r="AO7" t="str">
        <f>IF('5 - TRANSPORT'!O18="","",'5 - TRANSPORT'!O18)</f>
        <v/>
      </c>
      <c r="AP7" t="str">
        <f>IF('5 - TRANSPORT'!P18="","",'5 - TRANSPORT'!P18)</f>
        <v/>
      </c>
      <c r="AQ7" s="37" t="str">
        <f>IF('5 - TRANSPORT'!Q18="","",'5 - TRANSPORT'!Q18)</f>
        <v/>
      </c>
      <c r="AR7" t="str">
        <f>IF('5 - TRANSPORT'!R18="","",'5 - TRANSPORT'!R18)</f>
        <v/>
      </c>
      <c r="AS7" t="str">
        <f>IF('5 - TRANSPORT'!S18="","",'5 - TRANSPORT'!S18)</f>
        <v/>
      </c>
      <c r="AT7" t="str">
        <f>IF('5 - TRANSPORT'!T18="","",'5 - TRANSPORT'!T18)</f>
        <v/>
      </c>
      <c r="AU7" s="43" t="str">
        <f>IF('3 - FORM COMP'!K18="","",'3 - FORM COMP'!K18)</f>
        <v/>
      </c>
      <c r="AV7" t="str">
        <f>IF('3 - FORM COMP'!L18="","",'3 - FORM COMP'!L18)</f>
        <v/>
      </c>
      <c r="AW7" t="str">
        <f>IF('3 - FORM COMP'!N18="","",'3 - FORM COMP'!N18)</f>
        <v/>
      </c>
      <c r="AX7" t="str">
        <f>IF('3 - FORM COMP'!O18="","",'3 - FORM COMP'!O18)</f>
        <v/>
      </c>
      <c r="AY7" t="str">
        <f>IF('3 - FORM COMP'!Q18="","",'3 - FORM COMP'!Q18)</f>
        <v/>
      </c>
      <c r="AZ7" t="str">
        <f>IF('3 - FORM COMP'!R18="","",'3 - FORM COMP'!R18)</f>
        <v/>
      </c>
      <c r="BA7" t="str">
        <f>IF('3 - FORM COMP'!T18="","",'3 - FORM COMP'!T18)</f>
        <v/>
      </c>
      <c r="BB7" t="str">
        <f>IF('3 - FORM COMP'!U18="","",'3 - FORM COMP'!U18)</f>
        <v/>
      </c>
      <c r="BC7" t="str">
        <f>IF('3 - FORM COMP'!W18="","",'3 - FORM COMP'!W18)</f>
        <v/>
      </c>
      <c r="BD7" t="str">
        <f>IF('3 - FORM COMP'!X18="","",'3 - FORM COMP'!X18)</f>
        <v/>
      </c>
      <c r="BE7" t="str">
        <f>IF('4 - FORM TRAINING CAMP'!L18="","",'4 - FORM TRAINING CAMP'!L18)</f>
        <v/>
      </c>
      <c r="BF7" t="str">
        <f>IF('4 - FORM TRAINING CAMP'!M18="","",'4 - FORM TRAINING CAMP'!M18)</f>
        <v/>
      </c>
      <c r="BG7" t="str">
        <f>IF('4 - FORM TRAINING CAMP'!O18="","",'4 - FORM TRAINING CAMP'!O18)</f>
        <v/>
      </c>
      <c r="BH7" t="str">
        <f>IF('4 - FORM TRAINING CAMP'!P18="","",'4 - FORM TRAINING CAMP'!P18)</f>
        <v/>
      </c>
      <c r="BI7" t="str">
        <f>IF('4 - FORM TRAINING CAMP'!R18="","",'4 - FORM TRAINING CAMP'!R18)</f>
        <v/>
      </c>
      <c r="BJ7" t="str">
        <f>IF('4 - FORM TRAINING CAMP'!S18="","",'4 - FORM TRAINING CAMP'!S18)</f>
        <v/>
      </c>
    </row>
    <row r="8" spans="1:62">
      <c r="A8" t="str">
        <f>IF(E8="","",'1 - SUMMARY'!F$10)</f>
        <v/>
      </c>
      <c r="B8" t="str">
        <f t="shared" si="0"/>
        <v/>
      </c>
      <c r="C8" t="str">
        <f>IF(AMOUNT!D19="","",AMOUNT!D19)</f>
        <v/>
      </c>
      <c r="D8" t="str">
        <f>IF(E8="","",'2 - FORM GENERAL'!D19)</f>
        <v/>
      </c>
      <c r="E8" t="str">
        <f>IF('2 - FORM GENERAL'!E19="","",'2 - FORM GENERAL'!E19)</f>
        <v/>
      </c>
      <c r="F8" t="str">
        <f>IF('2 - FORM GENERAL'!F19="","",'2 - FORM GENERAL'!F19)</f>
        <v/>
      </c>
      <c r="G8" t="str">
        <f>IF('2 - FORM GENERAL'!G19="","",'2 - FORM GENERAL'!G19)</f>
        <v/>
      </c>
      <c r="H8" t="str">
        <f>IF('2 - FORM GENERAL'!H19="","",'2 - FORM GENERAL'!H19)</f>
        <v/>
      </c>
      <c r="I8" s="9" t="str">
        <f>IF('2 - FORM GENERAL'!I19="","",'2 - FORM GENERAL'!I19)</f>
        <v/>
      </c>
      <c r="J8" t="str">
        <f>IF('2 - FORM GENERAL'!J19="","",'2 - FORM GENERAL'!J19)</f>
        <v/>
      </c>
      <c r="K8" t="str">
        <f>IF('2 - FORM GENERAL'!K19="","",'2 - FORM GENERAL'!K19)</f>
        <v/>
      </c>
      <c r="L8" t="str">
        <f>IF('2 - FORM GENERAL'!L19="","",'2 - FORM GENERAL'!L19)</f>
        <v/>
      </c>
      <c r="M8" s="9" t="str">
        <f>IF('2 - FORM GENERAL'!M19="","",'2 - FORM GENERAL'!M19)</f>
        <v/>
      </c>
      <c r="N8" s="9" t="str">
        <f>IF('2 - FORM GENERAL'!N19="","",'2 - FORM GENERAL'!N19)</f>
        <v/>
      </c>
      <c r="O8" s="9" t="str">
        <f>IF('2 - FORM GENERAL'!O19="","",'2 - FORM GENERAL'!O19)</f>
        <v/>
      </c>
      <c r="P8" t="str">
        <f>IF('2 - FORM GENERAL'!P19="","",'2 - FORM GENERAL'!P19)</f>
        <v/>
      </c>
      <c r="Q8" t="str">
        <f>IF('3 - FORM COMP'!I19="","",'3 - FORM COMP'!I19)</f>
        <v/>
      </c>
      <c r="R8" s="9" t="str">
        <f>IF('3 - FORM COMP'!J19="","",'3 - FORM COMP'!J19)</f>
        <v/>
      </c>
      <c r="S8" s="9" t="str">
        <f>IF('3 - FORM COMP'!M19="","",'3 - FORM COMP'!M19)</f>
        <v/>
      </c>
      <c r="T8" s="9" t="str">
        <f>IF('3 - FORM COMP'!P19="","",'3 - FORM COMP'!P19)</f>
        <v/>
      </c>
      <c r="U8" s="9" t="str">
        <f>IF('3 - FORM COMP'!S19="","",'3 - FORM COMP'!S19)</f>
        <v/>
      </c>
      <c r="V8" s="9" t="str">
        <f>IF('3 - FORM COMP'!V19="","",'3 - FORM COMP'!V19)</f>
        <v/>
      </c>
      <c r="W8" t="str">
        <f>IF('3 - FORM COMP'!Y19="","",'3 - FORM COMP'!Y19)</f>
        <v/>
      </c>
      <c r="X8" t="str">
        <f>IF('3 - FORM COMP'!Z19="","",'3 - FORM COMP'!Z19)</f>
        <v/>
      </c>
      <c r="Y8" t="str">
        <f>IF('3 - FORM COMP'!AA19="","",'3 - FORM COMP'!AA19)</f>
        <v/>
      </c>
      <c r="Z8" t="str">
        <f>IF(AND('4 - FORM TRAINING CAMP'!I19="",'4 - FORM TRAINING CAMP'!E19=""),"",IF('4 - FORM TRAINING CAMP'!I19="","No",'4 - FORM TRAINING CAMP'!I19))</f>
        <v/>
      </c>
      <c r="AA8" t="str">
        <f>IF('4 - FORM TRAINING CAMP'!J19="","",'4 - FORM TRAINING CAMP'!J19)</f>
        <v/>
      </c>
      <c r="AB8" s="9" t="str">
        <f>IF('4 - FORM TRAINING CAMP'!K19="","",'4 - FORM TRAINING CAMP'!K19)</f>
        <v/>
      </c>
      <c r="AC8" s="9" t="str">
        <f>IF('4 - FORM TRAINING CAMP'!N19="","",'4 - FORM TRAINING CAMP'!N19)</f>
        <v/>
      </c>
      <c r="AD8" s="9" t="str">
        <f>IF('4 - FORM TRAINING CAMP'!Q19="","",'4 - FORM TRAINING CAMP'!Q19)</f>
        <v/>
      </c>
      <c r="AE8" t="str">
        <f>IF('4 - FORM TRAINING CAMP'!T19="","",'4 - FORM TRAINING CAMP'!T19)</f>
        <v/>
      </c>
      <c r="AF8" t="str">
        <f>IF('4 - FORM TRAINING CAMP'!U19="","",'4 - FORM TRAINING CAMP'!U19)</f>
        <v/>
      </c>
      <c r="AG8" s="9" t="str">
        <f>IF('5 - TRANSPORT'!G19="","",'5 - TRANSPORT'!G19)</f>
        <v/>
      </c>
      <c r="AH8" t="str">
        <f>IF('5 - TRANSPORT'!H19="","",'5 - TRANSPORT'!H19)</f>
        <v/>
      </c>
      <c r="AI8" t="str">
        <f>IF('5 - TRANSPORT'!I19="","",'5 - TRANSPORT'!I19)</f>
        <v/>
      </c>
      <c r="AJ8" s="37" t="str">
        <f>IF('5 - TRANSPORT'!J19="","",'5 - TRANSPORT'!J19)</f>
        <v/>
      </c>
      <c r="AK8" t="str">
        <f>IF('5 - TRANSPORT'!K19="","",'5 - TRANSPORT'!K19)</f>
        <v/>
      </c>
      <c r="AL8" t="str">
        <f>IF('5 - TRANSPORT'!L19="","",'5 - TRANSPORT'!L19)</f>
        <v/>
      </c>
      <c r="AM8" t="str">
        <f>IF('5 - TRANSPORT'!M19="","",'5 - TRANSPORT'!M19)</f>
        <v/>
      </c>
      <c r="AN8" s="9" t="str">
        <f>IF('5 - TRANSPORT'!N19="","",'5 - TRANSPORT'!N19)</f>
        <v/>
      </c>
      <c r="AO8" t="str">
        <f>IF('5 - TRANSPORT'!O19="","",'5 - TRANSPORT'!O19)</f>
        <v/>
      </c>
      <c r="AP8" t="str">
        <f>IF('5 - TRANSPORT'!P19="","",'5 - TRANSPORT'!P19)</f>
        <v/>
      </c>
      <c r="AQ8" s="37" t="str">
        <f>IF('5 - TRANSPORT'!Q19="","",'5 - TRANSPORT'!Q19)</f>
        <v/>
      </c>
      <c r="AR8" t="str">
        <f>IF('5 - TRANSPORT'!R19="","",'5 - TRANSPORT'!R19)</f>
        <v/>
      </c>
      <c r="AS8" t="str">
        <f>IF('5 - TRANSPORT'!S19="","",'5 - TRANSPORT'!S19)</f>
        <v/>
      </c>
      <c r="AT8" t="str">
        <f>IF('5 - TRANSPORT'!T19="","",'5 - TRANSPORT'!T19)</f>
        <v/>
      </c>
      <c r="AU8" s="43" t="str">
        <f>IF('3 - FORM COMP'!K19="","",'3 - FORM COMP'!K19)</f>
        <v/>
      </c>
      <c r="AV8" t="str">
        <f>IF('3 - FORM COMP'!L19="","",'3 - FORM COMP'!L19)</f>
        <v/>
      </c>
      <c r="AW8" t="str">
        <f>IF('3 - FORM COMP'!N19="","",'3 - FORM COMP'!N19)</f>
        <v/>
      </c>
      <c r="AX8" t="str">
        <f>IF('3 - FORM COMP'!O19="","",'3 - FORM COMP'!O19)</f>
        <v/>
      </c>
      <c r="AY8" t="str">
        <f>IF('3 - FORM COMP'!Q19="","",'3 - FORM COMP'!Q19)</f>
        <v/>
      </c>
      <c r="AZ8" t="str">
        <f>IF('3 - FORM COMP'!R19="","",'3 - FORM COMP'!R19)</f>
        <v/>
      </c>
      <c r="BA8" t="str">
        <f>IF('3 - FORM COMP'!T19="","",'3 - FORM COMP'!T19)</f>
        <v/>
      </c>
      <c r="BB8" t="str">
        <f>IF('3 - FORM COMP'!U19="","",'3 - FORM COMP'!U19)</f>
        <v/>
      </c>
      <c r="BC8" t="str">
        <f>IF('3 - FORM COMP'!W19="","",'3 - FORM COMP'!W19)</f>
        <v/>
      </c>
      <c r="BD8" t="str">
        <f>IF('3 - FORM COMP'!X19="","",'3 - FORM COMP'!X19)</f>
        <v/>
      </c>
      <c r="BE8" t="str">
        <f>IF('4 - FORM TRAINING CAMP'!L19="","",'4 - FORM TRAINING CAMP'!L19)</f>
        <v/>
      </c>
      <c r="BF8" t="str">
        <f>IF('4 - FORM TRAINING CAMP'!M19="","",'4 - FORM TRAINING CAMP'!M19)</f>
        <v/>
      </c>
      <c r="BG8" t="str">
        <f>IF('4 - FORM TRAINING CAMP'!O19="","",'4 - FORM TRAINING CAMP'!O19)</f>
        <v/>
      </c>
      <c r="BH8" t="str">
        <f>IF('4 - FORM TRAINING CAMP'!P19="","",'4 - FORM TRAINING CAMP'!P19)</f>
        <v/>
      </c>
      <c r="BI8" t="str">
        <f>IF('4 - FORM TRAINING CAMP'!R19="","",'4 - FORM TRAINING CAMP'!R19)</f>
        <v/>
      </c>
      <c r="BJ8" t="str">
        <f>IF('4 - FORM TRAINING CAMP'!S19="","",'4 - FORM TRAINING CAMP'!S19)</f>
        <v/>
      </c>
    </row>
    <row r="9" spans="1:62">
      <c r="A9" t="str">
        <f>IF(E9="","",'1 - SUMMARY'!F$10)</f>
        <v/>
      </c>
      <c r="B9" t="str">
        <f t="shared" si="0"/>
        <v/>
      </c>
      <c r="C9" t="str">
        <f>IF(AMOUNT!D20="","",AMOUNT!D20)</f>
        <v/>
      </c>
      <c r="D9" t="str">
        <f>IF(E9="","",'2 - FORM GENERAL'!D20)</f>
        <v/>
      </c>
      <c r="E9" t="str">
        <f>IF('2 - FORM GENERAL'!E20="","",'2 - FORM GENERAL'!E20)</f>
        <v/>
      </c>
      <c r="F9" t="str">
        <f>IF('2 - FORM GENERAL'!F20="","",'2 - FORM GENERAL'!F20)</f>
        <v/>
      </c>
      <c r="G9" t="str">
        <f>IF('2 - FORM GENERAL'!G20="","",'2 - FORM GENERAL'!G20)</f>
        <v/>
      </c>
      <c r="H9" t="str">
        <f>IF('2 - FORM GENERAL'!H20="","",'2 - FORM GENERAL'!H20)</f>
        <v/>
      </c>
      <c r="I9" s="9" t="str">
        <f>IF('2 - FORM GENERAL'!I20="","",'2 - FORM GENERAL'!I20)</f>
        <v/>
      </c>
      <c r="J9" t="str">
        <f>IF('2 - FORM GENERAL'!J20="","",'2 - FORM GENERAL'!J20)</f>
        <v/>
      </c>
      <c r="K9" t="str">
        <f>IF('2 - FORM GENERAL'!K20="","",'2 - FORM GENERAL'!K20)</f>
        <v/>
      </c>
      <c r="L9" t="str">
        <f>IF('2 - FORM GENERAL'!L20="","",'2 - FORM GENERAL'!L20)</f>
        <v/>
      </c>
      <c r="M9" s="9" t="str">
        <f>IF('2 - FORM GENERAL'!M20="","",'2 - FORM GENERAL'!M20)</f>
        <v/>
      </c>
      <c r="N9" s="9" t="str">
        <f>IF('2 - FORM GENERAL'!N20="","",'2 - FORM GENERAL'!N20)</f>
        <v/>
      </c>
      <c r="O9" s="9" t="str">
        <f>IF('2 - FORM GENERAL'!O20="","",'2 - FORM GENERAL'!O20)</f>
        <v/>
      </c>
      <c r="P9" t="str">
        <f>IF('2 - FORM GENERAL'!P20="","",'2 - FORM GENERAL'!P20)</f>
        <v/>
      </c>
      <c r="Q9" t="str">
        <f>IF('3 - FORM COMP'!I20="","",'3 - FORM COMP'!I20)</f>
        <v/>
      </c>
      <c r="R9" s="9" t="str">
        <f>IF('3 - FORM COMP'!J20="","",'3 - FORM COMP'!J20)</f>
        <v/>
      </c>
      <c r="S9" s="9" t="str">
        <f>IF('3 - FORM COMP'!M20="","",'3 - FORM COMP'!M20)</f>
        <v/>
      </c>
      <c r="T9" s="9" t="str">
        <f>IF('3 - FORM COMP'!P20="","",'3 - FORM COMP'!P20)</f>
        <v/>
      </c>
      <c r="U9" s="9" t="str">
        <f>IF('3 - FORM COMP'!S20="","",'3 - FORM COMP'!S20)</f>
        <v/>
      </c>
      <c r="V9" s="9" t="str">
        <f>IF('3 - FORM COMP'!V20="","",'3 - FORM COMP'!V20)</f>
        <v/>
      </c>
      <c r="W9" t="str">
        <f>IF('3 - FORM COMP'!Y20="","",'3 - FORM COMP'!Y20)</f>
        <v/>
      </c>
      <c r="X9" t="str">
        <f>IF('3 - FORM COMP'!Z20="","",'3 - FORM COMP'!Z20)</f>
        <v/>
      </c>
      <c r="Y9" t="str">
        <f>IF('3 - FORM COMP'!AA20="","",'3 - FORM COMP'!AA20)</f>
        <v/>
      </c>
      <c r="Z9" t="str">
        <f>IF(AND('4 - FORM TRAINING CAMP'!I20="",'4 - FORM TRAINING CAMP'!E20=""),"",IF('4 - FORM TRAINING CAMP'!I20="","No",'4 - FORM TRAINING CAMP'!I20))</f>
        <v/>
      </c>
      <c r="AA9" t="str">
        <f>IF('4 - FORM TRAINING CAMP'!J20="","",'4 - FORM TRAINING CAMP'!J20)</f>
        <v/>
      </c>
      <c r="AB9" s="9" t="str">
        <f>IF('4 - FORM TRAINING CAMP'!K20="","",'4 - FORM TRAINING CAMP'!K20)</f>
        <v/>
      </c>
      <c r="AC9" s="9" t="str">
        <f>IF('4 - FORM TRAINING CAMP'!N20="","",'4 - FORM TRAINING CAMP'!N20)</f>
        <v/>
      </c>
      <c r="AD9" s="9" t="str">
        <f>IF('4 - FORM TRAINING CAMP'!Q20="","",'4 - FORM TRAINING CAMP'!Q20)</f>
        <v/>
      </c>
      <c r="AE9" t="str">
        <f>IF('4 - FORM TRAINING CAMP'!T20="","",'4 - FORM TRAINING CAMP'!T20)</f>
        <v/>
      </c>
      <c r="AF9" t="str">
        <f>IF('4 - FORM TRAINING CAMP'!U20="","",'4 - FORM TRAINING CAMP'!U20)</f>
        <v/>
      </c>
      <c r="AG9" s="9" t="str">
        <f>IF('5 - TRANSPORT'!G20="","",'5 - TRANSPORT'!G20)</f>
        <v/>
      </c>
      <c r="AH9" t="str">
        <f>IF('5 - TRANSPORT'!H20="","",'5 - TRANSPORT'!H20)</f>
        <v/>
      </c>
      <c r="AI9" t="str">
        <f>IF('5 - TRANSPORT'!I20="","",'5 - TRANSPORT'!I20)</f>
        <v/>
      </c>
      <c r="AJ9" s="37" t="str">
        <f>IF('5 - TRANSPORT'!J20="","",'5 - TRANSPORT'!J20)</f>
        <v/>
      </c>
      <c r="AK9" t="str">
        <f>IF('5 - TRANSPORT'!K20="","",'5 - TRANSPORT'!K20)</f>
        <v/>
      </c>
      <c r="AL9" t="str">
        <f>IF('5 - TRANSPORT'!L20="","",'5 - TRANSPORT'!L20)</f>
        <v/>
      </c>
      <c r="AM9" t="str">
        <f>IF('5 - TRANSPORT'!M20="","",'5 - TRANSPORT'!M20)</f>
        <v/>
      </c>
      <c r="AN9" s="9" t="str">
        <f>IF('5 - TRANSPORT'!N20="","",'5 - TRANSPORT'!N20)</f>
        <v/>
      </c>
      <c r="AO9" t="str">
        <f>IF('5 - TRANSPORT'!O20="","",'5 - TRANSPORT'!O20)</f>
        <v/>
      </c>
      <c r="AP9" t="str">
        <f>IF('5 - TRANSPORT'!P20="","",'5 - TRANSPORT'!P20)</f>
        <v/>
      </c>
      <c r="AQ9" s="37" t="str">
        <f>IF('5 - TRANSPORT'!Q20="","",'5 - TRANSPORT'!Q20)</f>
        <v/>
      </c>
      <c r="AR9" t="str">
        <f>IF('5 - TRANSPORT'!R20="","",'5 - TRANSPORT'!R20)</f>
        <v/>
      </c>
      <c r="AS9" t="str">
        <f>IF('5 - TRANSPORT'!S20="","",'5 - TRANSPORT'!S20)</f>
        <v/>
      </c>
      <c r="AT9" t="str">
        <f>IF('5 - TRANSPORT'!T20="","",'5 - TRANSPORT'!T20)</f>
        <v/>
      </c>
      <c r="AU9" s="43" t="str">
        <f>IF('3 - FORM COMP'!K20="","",'3 - FORM COMP'!K20)</f>
        <v/>
      </c>
      <c r="AV9" t="str">
        <f>IF('3 - FORM COMP'!L20="","",'3 - FORM COMP'!L20)</f>
        <v/>
      </c>
      <c r="AW9" t="str">
        <f>IF('3 - FORM COMP'!N20="","",'3 - FORM COMP'!N20)</f>
        <v/>
      </c>
      <c r="AX9" t="str">
        <f>IF('3 - FORM COMP'!O20="","",'3 - FORM COMP'!O20)</f>
        <v/>
      </c>
      <c r="AY9" t="str">
        <f>IF('3 - FORM COMP'!Q20="","",'3 - FORM COMP'!Q20)</f>
        <v/>
      </c>
      <c r="AZ9" t="str">
        <f>IF('3 - FORM COMP'!R20="","",'3 - FORM COMP'!R20)</f>
        <v/>
      </c>
      <c r="BA9" t="str">
        <f>IF('3 - FORM COMP'!T20="","",'3 - FORM COMP'!T20)</f>
        <v/>
      </c>
      <c r="BB9" t="str">
        <f>IF('3 - FORM COMP'!U20="","",'3 - FORM COMP'!U20)</f>
        <v/>
      </c>
      <c r="BC9" t="str">
        <f>IF('3 - FORM COMP'!W20="","",'3 - FORM COMP'!W20)</f>
        <v/>
      </c>
      <c r="BD9" t="str">
        <f>IF('3 - FORM COMP'!X20="","",'3 - FORM COMP'!X20)</f>
        <v/>
      </c>
      <c r="BE9" t="str">
        <f>IF('4 - FORM TRAINING CAMP'!L20="","",'4 - FORM TRAINING CAMP'!L20)</f>
        <v/>
      </c>
      <c r="BF9" t="str">
        <f>IF('4 - FORM TRAINING CAMP'!M20="","",'4 - FORM TRAINING CAMP'!M20)</f>
        <v/>
      </c>
      <c r="BG9" t="str">
        <f>IF('4 - FORM TRAINING CAMP'!O20="","",'4 - FORM TRAINING CAMP'!O20)</f>
        <v/>
      </c>
      <c r="BH9" t="str">
        <f>IF('4 - FORM TRAINING CAMP'!P20="","",'4 - FORM TRAINING CAMP'!P20)</f>
        <v/>
      </c>
      <c r="BI9" t="str">
        <f>IF('4 - FORM TRAINING CAMP'!R20="","",'4 - FORM TRAINING CAMP'!R20)</f>
        <v/>
      </c>
      <c r="BJ9" t="str">
        <f>IF('4 - FORM TRAINING CAMP'!S20="","",'4 - FORM TRAINING CAMP'!S20)</f>
        <v/>
      </c>
    </row>
    <row r="10" spans="1:62">
      <c r="A10" t="str">
        <f>IF(E10="","",'1 - SUMMARY'!F$10)</f>
        <v/>
      </c>
      <c r="B10" t="str">
        <f t="shared" si="0"/>
        <v/>
      </c>
      <c r="C10" t="str">
        <f>IF(AMOUNT!D21="","",AMOUNT!D21)</f>
        <v/>
      </c>
      <c r="D10" t="str">
        <f>IF(E10="","",'2 - FORM GENERAL'!D21)</f>
        <v/>
      </c>
      <c r="E10" t="str">
        <f>IF('2 - FORM GENERAL'!E21="","",'2 - FORM GENERAL'!E21)</f>
        <v/>
      </c>
      <c r="F10" t="str">
        <f>IF('2 - FORM GENERAL'!F21="","",'2 - FORM GENERAL'!F21)</f>
        <v/>
      </c>
      <c r="G10" t="str">
        <f>IF('2 - FORM GENERAL'!G21="","",'2 - FORM GENERAL'!G21)</f>
        <v/>
      </c>
      <c r="H10" t="str">
        <f>IF('2 - FORM GENERAL'!H21="","",'2 - FORM GENERAL'!H21)</f>
        <v/>
      </c>
      <c r="I10" s="9" t="str">
        <f>IF('2 - FORM GENERAL'!I21="","",'2 - FORM GENERAL'!I21)</f>
        <v/>
      </c>
      <c r="J10" t="str">
        <f>IF('2 - FORM GENERAL'!J21="","",'2 - FORM GENERAL'!J21)</f>
        <v/>
      </c>
      <c r="K10" t="str">
        <f>IF('2 - FORM GENERAL'!K21="","",'2 - FORM GENERAL'!K21)</f>
        <v/>
      </c>
      <c r="L10" t="str">
        <f>IF('2 - FORM GENERAL'!L21="","",'2 - FORM GENERAL'!L21)</f>
        <v/>
      </c>
      <c r="M10" s="9" t="str">
        <f>IF('2 - FORM GENERAL'!M21="","",'2 - FORM GENERAL'!M21)</f>
        <v/>
      </c>
      <c r="N10" s="9" t="str">
        <f>IF('2 - FORM GENERAL'!N21="","",'2 - FORM GENERAL'!N21)</f>
        <v/>
      </c>
      <c r="O10" s="9" t="str">
        <f>IF('2 - FORM GENERAL'!O21="","",'2 - FORM GENERAL'!O21)</f>
        <v/>
      </c>
      <c r="P10" t="str">
        <f>IF('2 - FORM GENERAL'!P21="","",'2 - FORM GENERAL'!P21)</f>
        <v/>
      </c>
      <c r="Q10" t="str">
        <f>IF('3 - FORM COMP'!I21="","",'3 - FORM COMP'!I21)</f>
        <v/>
      </c>
      <c r="R10" s="9" t="str">
        <f>IF('3 - FORM COMP'!J21="","",'3 - FORM COMP'!J21)</f>
        <v/>
      </c>
      <c r="S10" s="9" t="str">
        <f>IF('3 - FORM COMP'!M21="","",'3 - FORM COMP'!M21)</f>
        <v/>
      </c>
      <c r="T10" s="9" t="str">
        <f>IF('3 - FORM COMP'!P21="","",'3 - FORM COMP'!P21)</f>
        <v/>
      </c>
      <c r="U10" s="9" t="str">
        <f>IF('3 - FORM COMP'!S21="","",'3 - FORM COMP'!S21)</f>
        <v/>
      </c>
      <c r="V10" s="9" t="str">
        <f>IF('3 - FORM COMP'!V21="","",'3 - FORM COMP'!V21)</f>
        <v/>
      </c>
      <c r="W10" t="str">
        <f>IF('3 - FORM COMP'!Y21="","",'3 - FORM COMP'!Y21)</f>
        <v/>
      </c>
      <c r="X10" t="str">
        <f>IF('3 - FORM COMP'!Z21="","",'3 - FORM COMP'!Z21)</f>
        <v/>
      </c>
      <c r="Y10" t="str">
        <f>IF('3 - FORM COMP'!AA21="","",'3 - FORM COMP'!AA21)</f>
        <v/>
      </c>
      <c r="Z10" t="str">
        <f>IF(AND('4 - FORM TRAINING CAMP'!I21="",'4 - FORM TRAINING CAMP'!E21=""),"",IF('4 - FORM TRAINING CAMP'!I21="","No",'4 - FORM TRAINING CAMP'!I21))</f>
        <v/>
      </c>
      <c r="AA10" t="str">
        <f>IF('4 - FORM TRAINING CAMP'!J21="","",'4 - FORM TRAINING CAMP'!J21)</f>
        <v/>
      </c>
      <c r="AB10" s="9" t="str">
        <f>IF('4 - FORM TRAINING CAMP'!K21="","",'4 - FORM TRAINING CAMP'!K21)</f>
        <v/>
      </c>
      <c r="AC10" s="9" t="str">
        <f>IF('4 - FORM TRAINING CAMP'!N21="","",'4 - FORM TRAINING CAMP'!N21)</f>
        <v/>
      </c>
      <c r="AD10" s="9" t="str">
        <f>IF('4 - FORM TRAINING CAMP'!Q21="","",'4 - FORM TRAINING CAMP'!Q21)</f>
        <v/>
      </c>
      <c r="AE10" t="str">
        <f>IF('4 - FORM TRAINING CAMP'!T21="","",'4 - FORM TRAINING CAMP'!T21)</f>
        <v/>
      </c>
      <c r="AF10" t="str">
        <f>IF('4 - FORM TRAINING CAMP'!U21="","",'4 - FORM TRAINING CAMP'!U21)</f>
        <v/>
      </c>
      <c r="AG10" s="9" t="str">
        <f>IF('5 - TRANSPORT'!G21="","",'5 - TRANSPORT'!G21)</f>
        <v/>
      </c>
      <c r="AH10" t="str">
        <f>IF('5 - TRANSPORT'!H21="","",'5 - TRANSPORT'!H21)</f>
        <v/>
      </c>
      <c r="AI10" t="str">
        <f>IF('5 - TRANSPORT'!I21="","",'5 - TRANSPORT'!I21)</f>
        <v/>
      </c>
      <c r="AJ10" s="37" t="str">
        <f>IF('5 - TRANSPORT'!J21="","",'5 - TRANSPORT'!J21)</f>
        <v/>
      </c>
      <c r="AK10" t="str">
        <f>IF('5 - TRANSPORT'!K21="","",'5 - TRANSPORT'!K21)</f>
        <v/>
      </c>
      <c r="AL10" t="str">
        <f>IF('5 - TRANSPORT'!L21="","",'5 - TRANSPORT'!L21)</f>
        <v/>
      </c>
      <c r="AM10" t="str">
        <f>IF('5 - TRANSPORT'!M21="","",'5 - TRANSPORT'!M21)</f>
        <v/>
      </c>
      <c r="AN10" s="9" t="str">
        <f>IF('5 - TRANSPORT'!N21="","",'5 - TRANSPORT'!N21)</f>
        <v/>
      </c>
      <c r="AO10" t="str">
        <f>IF('5 - TRANSPORT'!O21="","",'5 - TRANSPORT'!O21)</f>
        <v/>
      </c>
      <c r="AP10" t="str">
        <f>IF('5 - TRANSPORT'!P21="","",'5 - TRANSPORT'!P21)</f>
        <v/>
      </c>
      <c r="AQ10" s="37" t="str">
        <f>IF('5 - TRANSPORT'!Q21="","",'5 - TRANSPORT'!Q21)</f>
        <v/>
      </c>
      <c r="AR10" t="str">
        <f>IF('5 - TRANSPORT'!R21="","",'5 - TRANSPORT'!R21)</f>
        <v/>
      </c>
      <c r="AS10" t="str">
        <f>IF('5 - TRANSPORT'!S21="","",'5 - TRANSPORT'!S21)</f>
        <v/>
      </c>
      <c r="AT10" t="str">
        <f>IF('5 - TRANSPORT'!T21="","",'5 - TRANSPORT'!T21)</f>
        <v/>
      </c>
      <c r="AU10" s="43" t="str">
        <f>IF('3 - FORM COMP'!K21="","",'3 - FORM COMP'!K21)</f>
        <v/>
      </c>
      <c r="AV10" t="str">
        <f>IF('3 - FORM COMP'!L21="","",'3 - FORM COMP'!L21)</f>
        <v/>
      </c>
      <c r="AW10" t="str">
        <f>IF('3 - FORM COMP'!N21="","",'3 - FORM COMP'!N21)</f>
        <v/>
      </c>
      <c r="AX10" t="str">
        <f>IF('3 - FORM COMP'!O21="","",'3 - FORM COMP'!O21)</f>
        <v/>
      </c>
      <c r="AY10" t="str">
        <f>IF('3 - FORM COMP'!Q21="","",'3 - FORM COMP'!Q21)</f>
        <v/>
      </c>
      <c r="AZ10" t="str">
        <f>IF('3 - FORM COMP'!R21="","",'3 - FORM COMP'!R21)</f>
        <v/>
      </c>
      <c r="BA10" t="str">
        <f>IF('3 - FORM COMP'!T21="","",'3 - FORM COMP'!T21)</f>
        <v/>
      </c>
      <c r="BB10" t="str">
        <f>IF('3 - FORM COMP'!U21="","",'3 - FORM COMP'!U21)</f>
        <v/>
      </c>
      <c r="BC10" t="str">
        <f>IF('3 - FORM COMP'!W21="","",'3 - FORM COMP'!W21)</f>
        <v/>
      </c>
      <c r="BD10" t="str">
        <f>IF('3 - FORM COMP'!X21="","",'3 - FORM COMP'!X21)</f>
        <v/>
      </c>
      <c r="BE10" t="str">
        <f>IF('4 - FORM TRAINING CAMP'!L21="","",'4 - FORM TRAINING CAMP'!L21)</f>
        <v/>
      </c>
      <c r="BF10" t="str">
        <f>IF('4 - FORM TRAINING CAMP'!M21="","",'4 - FORM TRAINING CAMP'!M21)</f>
        <v/>
      </c>
      <c r="BG10" t="str">
        <f>IF('4 - FORM TRAINING CAMP'!O21="","",'4 - FORM TRAINING CAMP'!O21)</f>
        <v/>
      </c>
      <c r="BH10" t="str">
        <f>IF('4 - FORM TRAINING CAMP'!P21="","",'4 - FORM TRAINING CAMP'!P21)</f>
        <v/>
      </c>
      <c r="BI10" t="str">
        <f>IF('4 - FORM TRAINING CAMP'!R21="","",'4 - FORM TRAINING CAMP'!R21)</f>
        <v/>
      </c>
      <c r="BJ10" t="str">
        <f>IF('4 - FORM TRAINING CAMP'!S21="","",'4 - FORM TRAINING CAMP'!S21)</f>
        <v/>
      </c>
    </row>
    <row r="11" spans="1:62">
      <c r="A11" t="str">
        <f>IF(E11="","",'1 - SUMMARY'!F$10)</f>
        <v/>
      </c>
      <c r="B11" t="str">
        <f t="shared" si="0"/>
        <v/>
      </c>
      <c r="C11" t="str">
        <f>IF(AMOUNT!D22="","",AMOUNT!D22)</f>
        <v/>
      </c>
      <c r="D11" t="str">
        <f>IF(E11="","",'2 - FORM GENERAL'!D22)</f>
        <v/>
      </c>
      <c r="E11" t="str">
        <f>IF('2 - FORM GENERAL'!E22="","",'2 - FORM GENERAL'!E22)</f>
        <v/>
      </c>
      <c r="F11" t="str">
        <f>IF('2 - FORM GENERAL'!F22="","",'2 - FORM GENERAL'!F22)</f>
        <v/>
      </c>
      <c r="G11" t="str">
        <f>IF('2 - FORM GENERAL'!G22="","",'2 - FORM GENERAL'!G22)</f>
        <v/>
      </c>
      <c r="H11" t="str">
        <f>IF('2 - FORM GENERAL'!H22="","",'2 - FORM GENERAL'!H22)</f>
        <v/>
      </c>
      <c r="I11" s="9" t="str">
        <f>IF('2 - FORM GENERAL'!I22="","",'2 - FORM GENERAL'!I22)</f>
        <v/>
      </c>
      <c r="J11" t="str">
        <f>IF('2 - FORM GENERAL'!J22="","",'2 - FORM GENERAL'!J22)</f>
        <v/>
      </c>
      <c r="K11" t="str">
        <f>IF('2 - FORM GENERAL'!K22="","",'2 - FORM GENERAL'!K22)</f>
        <v/>
      </c>
      <c r="L11" t="str">
        <f>IF('2 - FORM GENERAL'!L22="","",'2 - FORM GENERAL'!L22)</f>
        <v/>
      </c>
      <c r="M11" s="9" t="str">
        <f>IF('2 - FORM GENERAL'!M22="","",'2 - FORM GENERAL'!M22)</f>
        <v/>
      </c>
      <c r="N11" s="9" t="str">
        <f>IF('2 - FORM GENERAL'!N22="","",'2 - FORM GENERAL'!N22)</f>
        <v/>
      </c>
      <c r="O11" s="9" t="str">
        <f>IF('2 - FORM GENERAL'!O22="","",'2 - FORM GENERAL'!O22)</f>
        <v/>
      </c>
      <c r="P11" t="str">
        <f>IF('2 - FORM GENERAL'!P22="","",'2 - FORM GENERAL'!P22)</f>
        <v/>
      </c>
      <c r="Q11" t="str">
        <f>IF('3 - FORM COMP'!I22="","",'3 - FORM COMP'!I22)</f>
        <v/>
      </c>
      <c r="R11" s="9" t="str">
        <f>IF('3 - FORM COMP'!J22="","",'3 - FORM COMP'!J22)</f>
        <v/>
      </c>
      <c r="S11" s="9" t="str">
        <f>IF('3 - FORM COMP'!M22="","",'3 - FORM COMP'!M22)</f>
        <v/>
      </c>
      <c r="T11" s="9" t="str">
        <f>IF('3 - FORM COMP'!P22="","",'3 - FORM COMP'!P22)</f>
        <v/>
      </c>
      <c r="U11" s="9" t="str">
        <f>IF('3 - FORM COMP'!S22="","",'3 - FORM COMP'!S22)</f>
        <v/>
      </c>
      <c r="V11" s="9" t="str">
        <f>IF('3 - FORM COMP'!V22="","",'3 - FORM COMP'!V22)</f>
        <v/>
      </c>
      <c r="W11" t="str">
        <f>IF('3 - FORM COMP'!Y22="","",'3 - FORM COMP'!Y22)</f>
        <v/>
      </c>
      <c r="X11" t="str">
        <f>IF('3 - FORM COMP'!Z22="","",'3 - FORM COMP'!Z22)</f>
        <v/>
      </c>
      <c r="Y11" t="str">
        <f>IF('3 - FORM COMP'!AA22="","",'3 - FORM COMP'!AA22)</f>
        <v/>
      </c>
      <c r="Z11" t="str">
        <f>IF(AND('4 - FORM TRAINING CAMP'!I22="",'4 - FORM TRAINING CAMP'!E22=""),"",IF('4 - FORM TRAINING CAMP'!I22="","No",'4 - FORM TRAINING CAMP'!I22))</f>
        <v/>
      </c>
      <c r="AA11" t="str">
        <f>IF('4 - FORM TRAINING CAMP'!J22="","",'4 - FORM TRAINING CAMP'!J22)</f>
        <v/>
      </c>
      <c r="AB11" s="9" t="str">
        <f>IF('4 - FORM TRAINING CAMP'!K22="","",'4 - FORM TRAINING CAMP'!K22)</f>
        <v/>
      </c>
      <c r="AC11" s="9" t="str">
        <f>IF('4 - FORM TRAINING CAMP'!N22="","",'4 - FORM TRAINING CAMP'!N22)</f>
        <v/>
      </c>
      <c r="AD11" s="9" t="str">
        <f>IF('4 - FORM TRAINING CAMP'!Q22="","",'4 - FORM TRAINING CAMP'!Q22)</f>
        <v/>
      </c>
      <c r="AE11" t="str">
        <f>IF('4 - FORM TRAINING CAMP'!T22="","",'4 - FORM TRAINING CAMP'!T22)</f>
        <v/>
      </c>
      <c r="AF11" t="str">
        <f>IF('4 - FORM TRAINING CAMP'!U22="","",'4 - FORM TRAINING CAMP'!U22)</f>
        <v/>
      </c>
      <c r="AG11" s="9" t="str">
        <f>IF('5 - TRANSPORT'!G22="","",'5 - TRANSPORT'!G22)</f>
        <v/>
      </c>
      <c r="AH11" t="str">
        <f>IF('5 - TRANSPORT'!H22="","",'5 - TRANSPORT'!H22)</f>
        <v/>
      </c>
      <c r="AI11" t="str">
        <f>IF('5 - TRANSPORT'!I22="","",'5 - TRANSPORT'!I22)</f>
        <v/>
      </c>
      <c r="AJ11" s="37" t="str">
        <f>IF('5 - TRANSPORT'!J22="","",'5 - TRANSPORT'!J22)</f>
        <v/>
      </c>
      <c r="AK11" t="str">
        <f>IF('5 - TRANSPORT'!K22="","",'5 - TRANSPORT'!K22)</f>
        <v/>
      </c>
      <c r="AL11" t="str">
        <f>IF('5 - TRANSPORT'!L22="","",'5 - TRANSPORT'!L22)</f>
        <v/>
      </c>
      <c r="AM11" t="str">
        <f>IF('5 - TRANSPORT'!M22="","",'5 - TRANSPORT'!M22)</f>
        <v/>
      </c>
      <c r="AN11" s="9" t="str">
        <f>IF('5 - TRANSPORT'!N22="","",'5 - TRANSPORT'!N22)</f>
        <v/>
      </c>
      <c r="AO11" t="str">
        <f>IF('5 - TRANSPORT'!O22="","",'5 - TRANSPORT'!O22)</f>
        <v/>
      </c>
      <c r="AP11" t="str">
        <f>IF('5 - TRANSPORT'!P22="","",'5 - TRANSPORT'!P22)</f>
        <v/>
      </c>
      <c r="AQ11" s="37" t="str">
        <f>IF('5 - TRANSPORT'!Q22="","",'5 - TRANSPORT'!Q22)</f>
        <v/>
      </c>
      <c r="AR11" t="str">
        <f>IF('5 - TRANSPORT'!R22="","",'5 - TRANSPORT'!R22)</f>
        <v/>
      </c>
      <c r="AS11" t="str">
        <f>IF('5 - TRANSPORT'!S22="","",'5 - TRANSPORT'!S22)</f>
        <v/>
      </c>
      <c r="AT11" t="str">
        <f>IF('5 - TRANSPORT'!T22="","",'5 - TRANSPORT'!T22)</f>
        <v/>
      </c>
      <c r="AU11" s="43" t="str">
        <f>IF('3 - FORM COMP'!K22="","",'3 - FORM COMP'!K22)</f>
        <v/>
      </c>
      <c r="AV11" t="str">
        <f>IF('3 - FORM COMP'!L22="","",'3 - FORM COMP'!L22)</f>
        <v/>
      </c>
      <c r="AW11" t="str">
        <f>IF('3 - FORM COMP'!N22="","",'3 - FORM COMP'!N22)</f>
        <v/>
      </c>
      <c r="AX11" t="str">
        <f>IF('3 - FORM COMP'!O22="","",'3 - FORM COMP'!O22)</f>
        <v/>
      </c>
      <c r="AY11" t="str">
        <f>IF('3 - FORM COMP'!Q22="","",'3 - FORM COMP'!Q22)</f>
        <v/>
      </c>
      <c r="AZ11" t="str">
        <f>IF('3 - FORM COMP'!R22="","",'3 - FORM COMP'!R22)</f>
        <v/>
      </c>
      <c r="BA11" t="str">
        <f>IF('3 - FORM COMP'!T22="","",'3 - FORM COMP'!T22)</f>
        <v/>
      </c>
      <c r="BB11" t="str">
        <f>IF('3 - FORM COMP'!U22="","",'3 - FORM COMP'!U22)</f>
        <v/>
      </c>
      <c r="BC11" t="str">
        <f>IF('3 - FORM COMP'!W22="","",'3 - FORM COMP'!W22)</f>
        <v/>
      </c>
      <c r="BD11" t="str">
        <f>IF('3 - FORM COMP'!X22="","",'3 - FORM COMP'!X22)</f>
        <v/>
      </c>
      <c r="BE11" t="str">
        <f>IF('4 - FORM TRAINING CAMP'!L22="","",'4 - FORM TRAINING CAMP'!L22)</f>
        <v/>
      </c>
      <c r="BF11" t="str">
        <f>IF('4 - FORM TRAINING CAMP'!M22="","",'4 - FORM TRAINING CAMP'!M22)</f>
        <v/>
      </c>
      <c r="BG11" t="str">
        <f>IF('4 - FORM TRAINING CAMP'!O22="","",'4 - FORM TRAINING CAMP'!O22)</f>
        <v/>
      </c>
      <c r="BH11" t="str">
        <f>IF('4 - FORM TRAINING CAMP'!P22="","",'4 - FORM TRAINING CAMP'!P22)</f>
        <v/>
      </c>
      <c r="BI11" t="str">
        <f>IF('4 - FORM TRAINING CAMP'!R22="","",'4 - FORM TRAINING CAMP'!R22)</f>
        <v/>
      </c>
      <c r="BJ11" t="str">
        <f>IF('4 - FORM TRAINING CAMP'!S22="","",'4 - FORM TRAINING CAMP'!S22)</f>
        <v/>
      </c>
    </row>
    <row r="12" spans="1:62">
      <c r="A12" t="str">
        <f>IF(E12="","",'1 - SUMMARY'!F$10)</f>
        <v/>
      </c>
      <c r="B12" t="str">
        <f t="shared" si="0"/>
        <v/>
      </c>
      <c r="C12" t="str">
        <f>IF(AMOUNT!D23="","",AMOUNT!D23)</f>
        <v/>
      </c>
      <c r="D12" t="str">
        <f>IF(E12="","",'2 - FORM GENERAL'!D23)</f>
        <v/>
      </c>
      <c r="E12" t="str">
        <f>IF('2 - FORM GENERAL'!E23="","",'2 - FORM GENERAL'!E23)</f>
        <v/>
      </c>
      <c r="F12" t="str">
        <f>IF('2 - FORM GENERAL'!F23="","",'2 - FORM GENERAL'!F23)</f>
        <v/>
      </c>
      <c r="G12" t="str">
        <f>IF('2 - FORM GENERAL'!G23="","",'2 - FORM GENERAL'!G23)</f>
        <v/>
      </c>
      <c r="H12" t="str">
        <f>IF('2 - FORM GENERAL'!H23="","",'2 - FORM GENERAL'!H23)</f>
        <v/>
      </c>
      <c r="I12" s="9" t="str">
        <f>IF('2 - FORM GENERAL'!I23="","",'2 - FORM GENERAL'!I23)</f>
        <v/>
      </c>
      <c r="J12" t="str">
        <f>IF('2 - FORM GENERAL'!J23="","",'2 - FORM GENERAL'!J23)</f>
        <v/>
      </c>
      <c r="K12" t="str">
        <f>IF('2 - FORM GENERAL'!K23="","",'2 - FORM GENERAL'!K23)</f>
        <v/>
      </c>
      <c r="L12" t="str">
        <f>IF('2 - FORM GENERAL'!L23="","",'2 - FORM GENERAL'!L23)</f>
        <v/>
      </c>
      <c r="M12" s="9" t="str">
        <f>IF('2 - FORM GENERAL'!M23="","",'2 - FORM GENERAL'!M23)</f>
        <v/>
      </c>
      <c r="N12" s="9" t="str">
        <f>IF('2 - FORM GENERAL'!N23="","",'2 - FORM GENERAL'!N23)</f>
        <v/>
      </c>
      <c r="O12" s="9" t="str">
        <f>IF('2 - FORM GENERAL'!O23="","",'2 - FORM GENERAL'!O23)</f>
        <v/>
      </c>
      <c r="P12" t="str">
        <f>IF('2 - FORM GENERAL'!P23="","",'2 - FORM GENERAL'!P23)</f>
        <v/>
      </c>
      <c r="Q12" t="str">
        <f>IF('3 - FORM COMP'!I23="","",'3 - FORM COMP'!I23)</f>
        <v/>
      </c>
      <c r="R12" s="9" t="str">
        <f>IF('3 - FORM COMP'!J23="","",'3 - FORM COMP'!J23)</f>
        <v/>
      </c>
      <c r="S12" s="9" t="str">
        <f>IF('3 - FORM COMP'!M23="","",'3 - FORM COMP'!M23)</f>
        <v/>
      </c>
      <c r="T12" s="9" t="str">
        <f>IF('3 - FORM COMP'!P23="","",'3 - FORM COMP'!P23)</f>
        <v/>
      </c>
      <c r="U12" s="9" t="str">
        <f>IF('3 - FORM COMP'!S23="","",'3 - FORM COMP'!S23)</f>
        <v/>
      </c>
      <c r="V12" s="9" t="str">
        <f>IF('3 - FORM COMP'!V23="","",'3 - FORM COMP'!V23)</f>
        <v/>
      </c>
      <c r="W12" t="str">
        <f>IF('3 - FORM COMP'!Y23="","",'3 - FORM COMP'!Y23)</f>
        <v/>
      </c>
      <c r="X12" t="str">
        <f>IF('3 - FORM COMP'!Z23="","",'3 - FORM COMP'!Z23)</f>
        <v/>
      </c>
      <c r="Y12" t="str">
        <f>IF('3 - FORM COMP'!AA23="","",'3 - FORM COMP'!AA23)</f>
        <v/>
      </c>
      <c r="Z12" t="str">
        <f>IF(AND('4 - FORM TRAINING CAMP'!I23="",'4 - FORM TRAINING CAMP'!E23=""),"",IF('4 - FORM TRAINING CAMP'!I23="","No",'4 - FORM TRAINING CAMP'!I23))</f>
        <v/>
      </c>
      <c r="AA12" t="str">
        <f>IF('4 - FORM TRAINING CAMP'!J23="","",'4 - FORM TRAINING CAMP'!J23)</f>
        <v/>
      </c>
      <c r="AB12" s="9" t="str">
        <f>IF('4 - FORM TRAINING CAMP'!K23="","",'4 - FORM TRAINING CAMP'!K23)</f>
        <v/>
      </c>
      <c r="AC12" s="9" t="str">
        <f>IF('4 - FORM TRAINING CAMP'!N23="","",'4 - FORM TRAINING CAMP'!N23)</f>
        <v/>
      </c>
      <c r="AD12" s="9" t="str">
        <f>IF('4 - FORM TRAINING CAMP'!Q23="","",'4 - FORM TRAINING CAMP'!Q23)</f>
        <v/>
      </c>
      <c r="AE12" t="str">
        <f>IF('4 - FORM TRAINING CAMP'!T23="","",'4 - FORM TRAINING CAMP'!T23)</f>
        <v/>
      </c>
      <c r="AF12" t="str">
        <f>IF('4 - FORM TRAINING CAMP'!U23="","",'4 - FORM TRAINING CAMP'!U23)</f>
        <v/>
      </c>
      <c r="AG12" s="9" t="str">
        <f>IF('5 - TRANSPORT'!G23="","",'5 - TRANSPORT'!G23)</f>
        <v/>
      </c>
      <c r="AH12" t="str">
        <f>IF('5 - TRANSPORT'!H23="","",'5 - TRANSPORT'!H23)</f>
        <v/>
      </c>
      <c r="AI12" t="str">
        <f>IF('5 - TRANSPORT'!I23="","",'5 - TRANSPORT'!I23)</f>
        <v/>
      </c>
      <c r="AJ12" s="37" t="str">
        <f>IF('5 - TRANSPORT'!J23="","",'5 - TRANSPORT'!J23)</f>
        <v/>
      </c>
      <c r="AK12" t="str">
        <f>IF('5 - TRANSPORT'!K23="","",'5 - TRANSPORT'!K23)</f>
        <v/>
      </c>
      <c r="AL12" t="str">
        <f>IF('5 - TRANSPORT'!L23="","",'5 - TRANSPORT'!L23)</f>
        <v/>
      </c>
      <c r="AM12" t="str">
        <f>IF('5 - TRANSPORT'!M23="","",'5 - TRANSPORT'!M23)</f>
        <v/>
      </c>
      <c r="AN12" s="9" t="str">
        <f>IF('5 - TRANSPORT'!N23="","",'5 - TRANSPORT'!N23)</f>
        <v/>
      </c>
      <c r="AO12" t="str">
        <f>IF('5 - TRANSPORT'!O23="","",'5 - TRANSPORT'!O23)</f>
        <v/>
      </c>
      <c r="AP12" t="str">
        <f>IF('5 - TRANSPORT'!P23="","",'5 - TRANSPORT'!P23)</f>
        <v/>
      </c>
      <c r="AQ12" s="37" t="str">
        <f>IF('5 - TRANSPORT'!Q23="","",'5 - TRANSPORT'!Q23)</f>
        <v/>
      </c>
      <c r="AR12" t="str">
        <f>IF('5 - TRANSPORT'!R23="","",'5 - TRANSPORT'!R23)</f>
        <v/>
      </c>
      <c r="AS12" t="str">
        <f>IF('5 - TRANSPORT'!S23="","",'5 - TRANSPORT'!S23)</f>
        <v/>
      </c>
      <c r="AT12" t="str">
        <f>IF('5 - TRANSPORT'!T23="","",'5 - TRANSPORT'!T23)</f>
        <v/>
      </c>
      <c r="AU12" s="43" t="str">
        <f>IF('3 - FORM COMP'!K23="","",'3 - FORM COMP'!K23)</f>
        <v/>
      </c>
      <c r="AV12" t="str">
        <f>IF('3 - FORM COMP'!L23="","",'3 - FORM COMP'!L23)</f>
        <v/>
      </c>
      <c r="AW12" t="str">
        <f>IF('3 - FORM COMP'!N23="","",'3 - FORM COMP'!N23)</f>
        <v/>
      </c>
      <c r="AX12" t="str">
        <f>IF('3 - FORM COMP'!O23="","",'3 - FORM COMP'!O23)</f>
        <v/>
      </c>
      <c r="AY12" t="str">
        <f>IF('3 - FORM COMP'!Q23="","",'3 - FORM COMP'!Q23)</f>
        <v/>
      </c>
      <c r="AZ12" t="str">
        <f>IF('3 - FORM COMP'!R23="","",'3 - FORM COMP'!R23)</f>
        <v/>
      </c>
      <c r="BA12" t="str">
        <f>IF('3 - FORM COMP'!T23="","",'3 - FORM COMP'!T23)</f>
        <v/>
      </c>
      <c r="BB12" t="str">
        <f>IF('3 - FORM COMP'!U23="","",'3 - FORM COMP'!U23)</f>
        <v/>
      </c>
      <c r="BC12" t="str">
        <f>IF('3 - FORM COMP'!W23="","",'3 - FORM COMP'!W23)</f>
        <v/>
      </c>
      <c r="BD12" t="str">
        <f>IF('3 - FORM COMP'!X23="","",'3 - FORM COMP'!X23)</f>
        <v/>
      </c>
      <c r="BE12" t="str">
        <f>IF('4 - FORM TRAINING CAMP'!L23="","",'4 - FORM TRAINING CAMP'!L23)</f>
        <v/>
      </c>
      <c r="BF12" t="str">
        <f>IF('4 - FORM TRAINING CAMP'!M23="","",'4 - FORM TRAINING CAMP'!M23)</f>
        <v/>
      </c>
      <c r="BG12" t="str">
        <f>IF('4 - FORM TRAINING CAMP'!O23="","",'4 - FORM TRAINING CAMP'!O23)</f>
        <v/>
      </c>
      <c r="BH12" t="str">
        <f>IF('4 - FORM TRAINING CAMP'!P23="","",'4 - FORM TRAINING CAMP'!P23)</f>
        <v/>
      </c>
      <c r="BI12" t="str">
        <f>IF('4 - FORM TRAINING CAMP'!R23="","",'4 - FORM TRAINING CAMP'!R23)</f>
        <v/>
      </c>
      <c r="BJ12" t="str">
        <f>IF('4 - FORM TRAINING CAMP'!S23="","",'4 - FORM TRAINING CAMP'!S23)</f>
        <v/>
      </c>
    </row>
    <row r="13" spans="1:62">
      <c r="A13" t="str">
        <f>IF(E13="","",'1 - SUMMARY'!F$10)</f>
        <v/>
      </c>
      <c r="B13" t="str">
        <f t="shared" si="0"/>
        <v/>
      </c>
      <c r="C13" t="str">
        <f>IF(AMOUNT!D24="","",AMOUNT!D24)</f>
        <v/>
      </c>
      <c r="D13" t="str">
        <f>IF(E13="","",'2 - FORM GENERAL'!D24)</f>
        <v/>
      </c>
      <c r="E13" t="str">
        <f>IF('2 - FORM GENERAL'!E24="","",'2 - FORM GENERAL'!E24)</f>
        <v/>
      </c>
      <c r="F13" t="str">
        <f>IF('2 - FORM GENERAL'!F24="","",'2 - FORM GENERAL'!F24)</f>
        <v/>
      </c>
      <c r="G13" t="str">
        <f>IF('2 - FORM GENERAL'!G24="","",'2 - FORM GENERAL'!G24)</f>
        <v/>
      </c>
      <c r="H13" t="str">
        <f>IF('2 - FORM GENERAL'!H24="","",'2 - FORM GENERAL'!H24)</f>
        <v/>
      </c>
      <c r="I13" s="9" t="str">
        <f>IF('2 - FORM GENERAL'!I24="","",'2 - FORM GENERAL'!I24)</f>
        <v/>
      </c>
      <c r="J13" t="str">
        <f>IF('2 - FORM GENERAL'!J24="","",'2 - FORM GENERAL'!J24)</f>
        <v/>
      </c>
      <c r="K13" t="str">
        <f>IF('2 - FORM GENERAL'!K24="","",'2 - FORM GENERAL'!K24)</f>
        <v/>
      </c>
      <c r="L13" t="str">
        <f>IF('2 - FORM GENERAL'!L24="","",'2 - FORM GENERAL'!L24)</f>
        <v/>
      </c>
      <c r="M13" s="9" t="str">
        <f>IF('2 - FORM GENERAL'!M24="","",'2 - FORM GENERAL'!M24)</f>
        <v/>
      </c>
      <c r="N13" s="9" t="str">
        <f>IF('2 - FORM GENERAL'!N24="","",'2 - FORM GENERAL'!N24)</f>
        <v/>
      </c>
      <c r="O13" s="9" t="str">
        <f>IF('2 - FORM GENERAL'!O24="","",'2 - FORM GENERAL'!O24)</f>
        <v/>
      </c>
      <c r="P13" t="str">
        <f>IF('2 - FORM GENERAL'!P24="","",'2 - FORM GENERAL'!P24)</f>
        <v/>
      </c>
      <c r="Q13" t="str">
        <f>IF('3 - FORM COMP'!I24="","",'3 - FORM COMP'!I24)</f>
        <v/>
      </c>
      <c r="R13" s="9" t="str">
        <f>IF('3 - FORM COMP'!J24="","",'3 - FORM COMP'!J24)</f>
        <v/>
      </c>
      <c r="S13" s="9" t="str">
        <f>IF('3 - FORM COMP'!M24="","",'3 - FORM COMP'!M24)</f>
        <v/>
      </c>
      <c r="T13" s="9" t="str">
        <f>IF('3 - FORM COMP'!P24="","",'3 - FORM COMP'!P24)</f>
        <v/>
      </c>
      <c r="U13" s="9" t="str">
        <f>IF('3 - FORM COMP'!S24="","",'3 - FORM COMP'!S24)</f>
        <v/>
      </c>
      <c r="V13" s="9" t="str">
        <f>IF('3 - FORM COMP'!V24="","",'3 - FORM COMP'!V24)</f>
        <v/>
      </c>
      <c r="W13" t="str">
        <f>IF('3 - FORM COMP'!Y24="","",'3 - FORM COMP'!Y24)</f>
        <v/>
      </c>
      <c r="X13" t="str">
        <f>IF('3 - FORM COMP'!Z24="","",'3 - FORM COMP'!Z24)</f>
        <v/>
      </c>
      <c r="Y13" t="str">
        <f>IF('3 - FORM COMP'!AA24="","",'3 - FORM COMP'!AA24)</f>
        <v/>
      </c>
      <c r="Z13" t="str">
        <f>IF(AND('4 - FORM TRAINING CAMP'!I24="",'4 - FORM TRAINING CAMP'!E24=""),"",IF('4 - FORM TRAINING CAMP'!I24="","No",'4 - FORM TRAINING CAMP'!I24))</f>
        <v/>
      </c>
      <c r="AA13" t="str">
        <f>IF('4 - FORM TRAINING CAMP'!J24="","",'4 - FORM TRAINING CAMP'!J24)</f>
        <v/>
      </c>
      <c r="AB13" s="9" t="str">
        <f>IF('4 - FORM TRAINING CAMP'!K24="","",'4 - FORM TRAINING CAMP'!K24)</f>
        <v/>
      </c>
      <c r="AC13" s="9" t="str">
        <f>IF('4 - FORM TRAINING CAMP'!N24="","",'4 - FORM TRAINING CAMP'!N24)</f>
        <v/>
      </c>
      <c r="AD13" s="9" t="str">
        <f>IF('4 - FORM TRAINING CAMP'!Q24="","",'4 - FORM TRAINING CAMP'!Q24)</f>
        <v/>
      </c>
      <c r="AE13" t="str">
        <f>IF('4 - FORM TRAINING CAMP'!T24="","",'4 - FORM TRAINING CAMP'!T24)</f>
        <v/>
      </c>
      <c r="AF13" t="str">
        <f>IF('4 - FORM TRAINING CAMP'!U24="","",'4 - FORM TRAINING CAMP'!U24)</f>
        <v/>
      </c>
      <c r="AG13" s="9" t="str">
        <f>IF('5 - TRANSPORT'!G24="","",'5 - TRANSPORT'!G24)</f>
        <v/>
      </c>
      <c r="AH13" t="str">
        <f>IF('5 - TRANSPORT'!H24="","",'5 - TRANSPORT'!H24)</f>
        <v/>
      </c>
      <c r="AI13" t="str">
        <f>IF('5 - TRANSPORT'!I24="","",'5 - TRANSPORT'!I24)</f>
        <v/>
      </c>
      <c r="AJ13" s="37" t="str">
        <f>IF('5 - TRANSPORT'!J24="","",'5 - TRANSPORT'!J24)</f>
        <v/>
      </c>
      <c r="AK13" t="str">
        <f>IF('5 - TRANSPORT'!K24="","",'5 - TRANSPORT'!K24)</f>
        <v/>
      </c>
      <c r="AL13" t="str">
        <f>IF('5 - TRANSPORT'!L24="","",'5 - TRANSPORT'!L24)</f>
        <v/>
      </c>
      <c r="AM13" t="str">
        <f>IF('5 - TRANSPORT'!M24="","",'5 - TRANSPORT'!M24)</f>
        <v/>
      </c>
      <c r="AN13" s="9" t="str">
        <f>IF('5 - TRANSPORT'!N24="","",'5 - TRANSPORT'!N24)</f>
        <v/>
      </c>
      <c r="AO13" t="str">
        <f>IF('5 - TRANSPORT'!O24="","",'5 - TRANSPORT'!O24)</f>
        <v/>
      </c>
      <c r="AP13" t="str">
        <f>IF('5 - TRANSPORT'!P24="","",'5 - TRANSPORT'!P24)</f>
        <v/>
      </c>
      <c r="AQ13" s="37" t="str">
        <f>IF('5 - TRANSPORT'!Q24="","",'5 - TRANSPORT'!Q24)</f>
        <v/>
      </c>
      <c r="AR13" t="str">
        <f>IF('5 - TRANSPORT'!R24="","",'5 - TRANSPORT'!R24)</f>
        <v/>
      </c>
      <c r="AS13" t="str">
        <f>IF('5 - TRANSPORT'!S24="","",'5 - TRANSPORT'!S24)</f>
        <v/>
      </c>
      <c r="AT13" t="str">
        <f>IF('5 - TRANSPORT'!T24="","",'5 - TRANSPORT'!T24)</f>
        <v/>
      </c>
      <c r="AU13" s="43" t="str">
        <f>IF('3 - FORM COMP'!K24="","",'3 - FORM COMP'!K24)</f>
        <v/>
      </c>
      <c r="AV13" t="str">
        <f>IF('3 - FORM COMP'!L24="","",'3 - FORM COMP'!L24)</f>
        <v/>
      </c>
      <c r="AW13" t="str">
        <f>IF('3 - FORM COMP'!N24="","",'3 - FORM COMP'!N24)</f>
        <v/>
      </c>
      <c r="AX13" t="str">
        <f>IF('3 - FORM COMP'!O24="","",'3 - FORM COMP'!O24)</f>
        <v/>
      </c>
      <c r="AY13" t="str">
        <f>IF('3 - FORM COMP'!Q24="","",'3 - FORM COMP'!Q24)</f>
        <v/>
      </c>
      <c r="AZ13" t="str">
        <f>IF('3 - FORM COMP'!R24="","",'3 - FORM COMP'!R24)</f>
        <v/>
      </c>
      <c r="BA13" t="str">
        <f>IF('3 - FORM COMP'!T24="","",'3 - FORM COMP'!T24)</f>
        <v/>
      </c>
      <c r="BB13" t="str">
        <f>IF('3 - FORM COMP'!U24="","",'3 - FORM COMP'!U24)</f>
        <v/>
      </c>
      <c r="BC13" t="str">
        <f>IF('3 - FORM COMP'!W24="","",'3 - FORM COMP'!W24)</f>
        <v/>
      </c>
      <c r="BD13" t="str">
        <f>IF('3 - FORM COMP'!X24="","",'3 - FORM COMP'!X24)</f>
        <v/>
      </c>
      <c r="BE13" t="str">
        <f>IF('4 - FORM TRAINING CAMP'!L24="","",'4 - FORM TRAINING CAMP'!L24)</f>
        <v/>
      </c>
      <c r="BF13" t="str">
        <f>IF('4 - FORM TRAINING CAMP'!M24="","",'4 - FORM TRAINING CAMP'!M24)</f>
        <v/>
      </c>
      <c r="BG13" t="str">
        <f>IF('4 - FORM TRAINING CAMP'!O24="","",'4 - FORM TRAINING CAMP'!O24)</f>
        <v/>
      </c>
      <c r="BH13" t="str">
        <f>IF('4 - FORM TRAINING CAMP'!P24="","",'4 - FORM TRAINING CAMP'!P24)</f>
        <v/>
      </c>
      <c r="BI13" t="str">
        <f>IF('4 - FORM TRAINING CAMP'!R24="","",'4 - FORM TRAINING CAMP'!R24)</f>
        <v/>
      </c>
      <c r="BJ13" t="str">
        <f>IF('4 - FORM TRAINING CAMP'!S24="","",'4 - FORM TRAINING CAMP'!S24)</f>
        <v/>
      </c>
    </row>
    <row r="14" spans="1:62">
      <c r="A14" t="str">
        <f>IF(E14="","",'1 - SUMMARY'!F$10)</f>
        <v/>
      </c>
      <c r="B14" t="str">
        <f t="shared" si="0"/>
        <v/>
      </c>
      <c r="C14" t="str">
        <f>IF(AMOUNT!D25="","",AMOUNT!D25)</f>
        <v/>
      </c>
      <c r="D14" t="str">
        <f>IF(E14="","",'2 - FORM GENERAL'!D25)</f>
        <v/>
      </c>
      <c r="E14" t="str">
        <f>IF('2 - FORM GENERAL'!E25="","",'2 - FORM GENERAL'!E25)</f>
        <v/>
      </c>
      <c r="F14" t="str">
        <f>IF('2 - FORM GENERAL'!F25="","",'2 - FORM GENERAL'!F25)</f>
        <v/>
      </c>
      <c r="G14" t="str">
        <f>IF('2 - FORM GENERAL'!G25="","",'2 - FORM GENERAL'!G25)</f>
        <v/>
      </c>
      <c r="H14" t="str">
        <f>IF('2 - FORM GENERAL'!H25="","",'2 - FORM GENERAL'!H25)</f>
        <v/>
      </c>
      <c r="I14" s="9" t="str">
        <f>IF('2 - FORM GENERAL'!I25="","",'2 - FORM GENERAL'!I25)</f>
        <v/>
      </c>
      <c r="J14" t="str">
        <f>IF('2 - FORM GENERAL'!J25="","",'2 - FORM GENERAL'!J25)</f>
        <v/>
      </c>
      <c r="K14" t="str">
        <f>IF('2 - FORM GENERAL'!K25="","",'2 - FORM GENERAL'!K25)</f>
        <v/>
      </c>
      <c r="L14" t="str">
        <f>IF('2 - FORM GENERAL'!L25="","",'2 - FORM GENERAL'!L25)</f>
        <v/>
      </c>
      <c r="M14" s="9" t="str">
        <f>IF('2 - FORM GENERAL'!M25="","",'2 - FORM GENERAL'!M25)</f>
        <v/>
      </c>
      <c r="N14" s="9" t="str">
        <f>IF('2 - FORM GENERAL'!N25="","",'2 - FORM GENERAL'!N25)</f>
        <v/>
      </c>
      <c r="O14" s="9" t="str">
        <f>IF('2 - FORM GENERAL'!O25="","",'2 - FORM GENERAL'!O25)</f>
        <v/>
      </c>
      <c r="P14" t="str">
        <f>IF('2 - FORM GENERAL'!P25="","",'2 - FORM GENERAL'!P25)</f>
        <v/>
      </c>
      <c r="Q14" t="str">
        <f>IF('3 - FORM COMP'!I25="","",'3 - FORM COMP'!I25)</f>
        <v/>
      </c>
      <c r="R14" s="9" t="str">
        <f>IF('3 - FORM COMP'!J25="","",'3 - FORM COMP'!J25)</f>
        <v/>
      </c>
      <c r="S14" s="9" t="str">
        <f>IF('3 - FORM COMP'!M25="","",'3 - FORM COMP'!M25)</f>
        <v/>
      </c>
      <c r="T14" s="9" t="str">
        <f>IF('3 - FORM COMP'!P25="","",'3 - FORM COMP'!P25)</f>
        <v/>
      </c>
      <c r="U14" s="9" t="str">
        <f>IF('3 - FORM COMP'!S25="","",'3 - FORM COMP'!S25)</f>
        <v/>
      </c>
      <c r="V14" s="9" t="str">
        <f>IF('3 - FORM COMP'!V25="","",'3 - FORM COMP'!V25)</f>
        <v/>
      </c>
      <c r="W14" t="str">
        <f>IF('3 - FORM COMP'!Y25="","",'3 - FORM COMP'!Y25)</f>
        <v/>
      </c>
      <c r="X14" t="str">
        <f>IF('3 - FORM COMP'!Z25="","",'3 - FORM COMP'!Z25)</f>
        <v/>
      </c>
      <c r="Y14" t="str">
        <f>IF('3 - FORM COMP'!AA25="","",'3 - FORM COMP'!AA25)</f>
        <v/>
      </c>
      <c r="Z14" t="str">
        <f>IF(AND('4 - FORM TRAINING CAMP'!I25="",'4 - FORM TRAINING CAMP'!E25=""),"",IF('4 - FORM TRAINING CAMP'!I25="","No",'4 - FORM TRAINING CAMP'!I25))</f>
        <v/>
      </c>
      <c r="AA14" t="str">
        <f>IF('4 - FORM TRAINING CAMP'!J25="","",'4 - FORM TRAINING CAMP'!J25)</f>
        <v/>
      </c>
      <c r="AB14" s="9" t="str">
        <f>IF('4 - FORM TRAINING CAMP'!K25="","",'4 - FORM TRAINING CAMP'!K25)</f>
        <v/>
      </c>
      <c r="AC14" s="9" t="str">
        <f>IF('4 - FORM TRAINING CAMP'!N25="","",'4 - FORM TRAINING CAMP'!N25)</f>
        <v/>
      </c>
      <c r="AD14" s="9" t="str">
        <f>IF('4 - FORM TRAINING CAMP'!Q25="","",'4 - FORM TRAINING CAMP'!Q25)</f>
        <v/>
      </c>
      <c r="AE14" t="str">
        <f>IF('4 - FORM TRAINING CAMP'!T25="","",'4 - FORM TRAINING CAMP'!T25)</f>
        <v/>
      </c>
      <c r="AF14" t="str">
        <f>IF('4 - FORM TRAINING CAMP'!U25="","",'4 - FORM TRAINING CAMP'!U25)</f>
        <v/>
      </c>
      <c r="AG14" s="9" t="str">
        <f>IF('5 - TRANSPORT'!G25="","",'5 - TRANSPORT'!G25)</f>
        <v/>
      </c>
      <c r="AH14" t="str">
        <f>IF('5 - TRANSPORT'!H25="","",'5 - TRANSPORT'!H25)</f>
        <v/>
      </c>
      <c r="AI14" t="str">
        <f>IF('5 - TRANSPORT'!I25="","",'5 - TRANSPORT'!I25)</f>
        <v/>
      </c>
      <c r="AJ14" s="37" t="str">
        <f>IF('5 - TRANSPORT'!J25="","",'5 - TRANSPORT'!J25)</f>
        <v/>
      </c>
      <c r="AK14" t="str">
        <f>IF('5 - TRANSPORT'!K25="","",'5 - TRANSPORT'!K25)</f>
        <v/>
      </c>
      <c r="AL14" t="str">
        <f>IF('5 - TRANSPORT'!L25="","",'5 - TRANSPORT'!L25)</f>
        <v/>
      </c>
      <c r="AM14" t="str">
        <f>IF('5 - TRANSPORT'!M25="","",'5 - TRANSPORT'!M25)</f>
        <v/>
      </c>
      <c r="AN14" s="9" t="str">
        <f>IF('5 - TRANSPORT'!N25="","",'5 - TRANSPORT'!N25)</f>
        <v/>
      </c>
      <c r="AO14" t="str">
        <f>IF('5 - TRANSPORT'!O25="","",'5 - TRANSPORT'!O25)</f>
        <v/>
      </c>
      <c r="AP14" t="str">
        <f>IF('5 - TRANSPORT'!P25="","",'5 - TRANSPORT'!P25)</f>
        <v/>
      </c>
      <c r="AQ14" s="37" t="str">
        <f>IF('5 - TRANSPORT'!Q25="","",'5 - TRANSPORT'!Q25)</f>
        <v/>
      </c>
      <c r="AR14" t="str">
        <f>IF('5 - TRANSPORT'!R25="","",'5 - TRANSPORT'!R25)</f>
        <v/>
      </c>
      <c r="AS14" t="str">
        <f>IF('5 - TRANSPORT'!S25="","",'5 - TRANSPORT'!S25)</f>
        <v/>
      </c>
      <c r="AT14" t="str">
        <f>IF('5 - TRANSPORT'!T25="","",'5 - TRANSPORT'!T25)</f>
        <v/>
      </c>
      <c r="AU14" s="43" t="str">
        <f>IF('3 - FORM COMP'!K25="","",'3 - FORM COMP'!K25)</f>
        <v/>
      </c>
      <c r="AV14" t="str">
        <f>IF('3 - FORM COMP'!L25="","",'3 - FORM COMP'!L25)</f>
        <v/>
      </c>
      <c r="AW14" t="str">
        <f>IF('3 - FORM COMP'!N25="","",'3 - FORM COMP'!N25)</f>
        <v/>
      </c>
      <c r="AX14" t="str">
        <f>IF('3 - FORM COMP'!O25="","",'3 - FORM COMP'!O25)</f>
        <v/>
      </c>
      <c r="AY14" t="str">
        <f>IF('3 - FORM COMP'!Q25="","",'3 - FORM COMP'!Q25)</f>
        <v/>
      </c>
      <c r="AZ14" t="str">
        <f>IF('3 - FORM COMP'!R25="","",'3 - FORM COMP'!R25)</f>
        <v/>
      </c>
      <c r="BA14" t="str">
        <f>IF('3 - FORM COMP'!T25="","",'3 - FORM COMP'!T25)</f>
        <v/>
      </c>
      <c r="BB14" t="str">
        <f>IF('3 - FORM COMP'!U25="","",'3 - FORM COMP'!U25)</f>
        <v/>
      </c>
      <c r="BC14" t="str">
        <f>IF('3 - FORM COMP'!W25="","",'3 - FORM COMP'!W25)</f>
        <v/>
      </c>
      <c r="BD14" t="str">
        <f>IF('3 - FORM COMP'!X25="","",'3 - FORM COMP'!X25)</f>
        <v/>
      </c>
      <c r="BE14" t="str">
        <f>IF('4 - FORM TRAINING CAMP'!L25="","",'4 - FORM TRAINING CAMP'!L25)</f>
        <v/>
      </c>
      <c r="BF14" t="str">
        <f>IF('4 - FORM TRAINING CAMP'!M25="","",'4 - FORM TRAINING CAMP'!M25)</f>
        <v/>
      </c>
      <c r="BG14" t="str">
        <f>IF('4 - FORM TRAINING CAMP'!O25="","",'4 - FORM TRAINING CAMP'!O25)</f>
        <v/>
      </c>
      <c r="BH14" t="str">
        <f>IF('4 - FORM TRAINING CAMP'!P25="","",'4 - FORM TRAINING CAMP'!P25)</f>
        <v/>
      </c>
      <c r="BI14" t="str">
        <f>IF('4 - FORM TRAINING CAMP'!R25="","",'4 - FORM TRAINING CAMP'!R25)</f>
        <v/>
      </c>
      <c r="BJ14" t="str">
        <f>IF('4 - FORM TRAINING CAMP'!S25="","",'4 - FORM TRAINING CAMP'!S25)</f>
        <v/>
      </c>
    </row>
    <row r="15" spans="1:62">
      <c r="A15" t="str">
        <f>IF(E15="","",'1 - SUMMARY'!F$10)</f>
        <v/>
      </c>
      <c r="B15" t="str">
        <f t="shared" si="0"/>
        <v/>
      </c>
      <c r="C15" t="str">
        <f>IF(AMOUNT!D26="","",AMOUNT!D26)</f>
        <v/>
      </c>
      <c r="D15" t="str">
        <f>IF(E15="","",'2 - FORM GENERAL'!D26)</f>
        <v/>
      </c>
      <c r="E15" t="str">
        <f>IF('2 - FORM GENERAL'!E26="","",'2 - FORM GENERAL'!E26)</f>
        <v/>
      </c>
      <c r="F15" t="str">
        <f>IF('2 - FORM GENERAL'!F26="","",'2 - FORM GENERAL'!F26)</f>
        <v/>
      </c>
      <c r="G15" t="str">
        <f>IF('2 - FORM GENERAL'!G26="","",'2 - FORM GENERAL'!G26)</f>
        <v/>
      </c>
      <c r="H15" t="str">
        <f>IF('2 - FORM GENERAL'!H26="","",'2 - FORM GENERAL'!H26)</f>
        <v/>
      </c>
      <c r="I15" s="9" t="str">
        <f>IF('2 - FORM GENERAL'!I26="","",'2 - FORM GENERAL'!I26)</f>
        <v/>
      </c>
      <c r="J15" t="str">
        <f>IF('2 - FORM GENERAL'!J26="","",'2 - FORM GENERAL'!J26)</f>
        <v/>
      </c>
      <c r="K15" t="str">
        <f>IF('2 - FORM GENERAL'!K26="","",'2 - FORM GENERAL'!K26)</f>
        <v/>
      </c>
      <c r="L15" t="str">
        <f>IF('2 - FORM GENERAL'!L26="","",'2 - FORM GENERAL'!L26)</f>
        <v/>
      </c>
      <c r="M15" s="9" t="str">
        <f>IF('2 - FORM GENERAL'!M26="","",'2 - FORM GENERAL'!M26)</f>
        <v/>
      </c>
      <c r="N15" s="9" t="str">
        <f>IF('2 - FORM GENERAL'!N26="","",'2 - FORM GENERAL'!N26)</f>
        <v/>
      </c>
      <c r="O15" s="9" t="str">
        <f>IF('2 - FORM GENERAL'!O26="","",'2 - FORM GENERAL'!O26)</f>
        <v/>
      </c>
      <c r="P15" t="str">
        <f>IF('2 - FORM GENERAL'!P26="","",'2 - FORM GENERAL'!P26)</f>
        <v/>
      </c>
      <c r="Q15" t="str">
        <f>IF('3 - FORM COMP'!I26="","",'3 - FORM COMP'!I26)</f>
        <v/>
      </c>
      <c r="R15" s="9" t="str">
        <f>IF('3 - FORM COMP'!J26="","",'3 - FORM COMP'!J26)</f>
        <v/>
      </c>
      <c r="S15" s="9" t="str">
        <f>IF('3 - FORM COMP'!M26="","",'3 - FORM COMP'!M26)</f>
        <v/>
      </c>
      <c r="T15" s="9" t="str">
        <f>IF('3 - FORM COMP'!P26="","",'3 - FORM COMP'!P26)</f>
        <v/>
      </c>
      <c r="U15" s="9" t="str">
        <f>IF('3 - FORM COMP'!S26="","",'3 - FORM COMP'!S26)</f>
        <v/>
      </c>
      <c r="V15" s="9" t="str">
        <f>IF('3 - FORM COMP'!V26="","",'3 - FORM COMP'!V26)</f>
        <v/>
      </c>
      <c r="W15" t="str">
        <f>IF('3 - FORM COMP'!Y26="","",'3 - FORM COMP'!Y26)</f>
        <v/>
      </c>
      <c r="X15" t="str">
        <f>IF('3 - FORM COMP'!Z26="","",'3 - FORM COMP'!Z26)</f>
        <v/>
      </c>
      <c r="Y15" t="str">
        <f>IF('3 - FORM COMP'!AA26="","",'3 - FORM COMP'!AA26)</f>
        <v/>
      </c>
      <c r="Z15" t="str">
        <f>IF(AND('4 - FORM TRAINING CAMP'!I26="",'4 - FORM TRAINING CAMP'!E26=""),"",IF('4 - FORM TRAINING CAMP'!I26="","No",'4 - FORM TRAINING CAMP'!I26))</f>
        <v/>
      </c>
      <c r="AA15" t="str">
        <f>IF('4 - FORM TRAINING CAMP'!J26="","",'4 - FORM TRAINING CAMP'!J26)</f>
        <v/>
      </c>
      <c r="AB15" s="9" t="str">
        <f>IF('4 - FORM TRAINING CAMP'!K26="","",'4 - FORM TRAINING CAMP'!K26)</f>
        <v/>
      </c>
      <c r="AC15" s="9" t="str">
        <f>IF('4 - FORM TRAINING CAMP'!N26="","",'4 - FORM TRAINING CAMP'!N26)</f>
        <v/>
      </c>
      <c r="AD15" s="9" t="str">
        <f>IF('4 - FORM TRAINING CAMP'!Q26="","",'4 - FORM TRAINING CAMP'!Q26)</f>
        <v/>
      </c>
      <c r="AE15" t="str">
        <f>IF('4 - FORM TRAINING CAMP'!T26="","",'4 - FORM TRAINING CAMP'!T26)</f>
        <v/>
      </c>
      <c r="AF15" t="str">
        <f>IF('4 - FORM TRAINING CAMP'!U26="","",'4 - FORM TRAINING CAMP'!U26)</f>
        <v/>
      </c>
      <c r="AG15" s="9" t="str">
        <f>IF('5 - TRANSPORT'!G26="","",'5 - TRANSPORT'!G26)</f>
        <v/>
      </c>
      <c r="AH15" t="str">
        <f>IF('5 - TRANSPORT'!H26="","",'5 - TRANSPORT'!H26)</f>
        <v/>
      </c>
      <c r="AI15" t="str">
        <f>IF('5 - TRANSPORT'!I26="","",'5 - TRANSPORT'!I26)</f>
        <v/>
      </c>
      <c r="AJ15" s="37" t="str">
        <f>IF('5 - TRANSPORT'!J26="","",'5 - TRANSPORT'!J26)</f>
        <v/>
      </c>
      <c r="AK15" t="str">
        <f>IF('5 - TRANSPORT'!K26="","",'5 - TRANSPORT'!K26)</f>
        <v/>
      </c>
      <c r="AL15" t="str">
        <f>IF('5 - TRANSPORT'!L26="","",'5 - TRANSPORT'!L26)</f>
        <v/>
      </c>
      <c r="AM15" t="str">
        <f>IF('5 - TRANSPORT'!M26="","",'5 - TRANSPORT'!M26)</f>
        <v/>
      </c>
      <c r="AN15" s="9" t="str">
        <f>IF('5 - TRANSPORT'!N26="","",'5 - TRANSPORT'!N26)</f>
        <v/>
      </c>
      <c r="AO15" t="str">
        <f>IF('5 - TRANSPORT'!O26="","",'5 - TRANSPORT'!O26)</f>
        <v/>
      </c>
      <c r="AP15" t="str">
        <f>IF('5 - TRANSPORT'!P26="","",'5 - TRANSPORT'!P26)</f>
        <v/>
      </c>
      <c r="AQ15" s="37" t="str">
        <f>IF('5 - TRANSPORT'!Q26="","",'5 - TRANSPORT'!Q26)</f>
        <v/>
      </c>
      <c r="AR15" t="str">
        <f>IF('5 - TRANSPORT'!R26="","",'5 - TRANSPORT'!R26)</f>
        <v/>
      </c>
      <c r="AS15" t="str">
        <f>IF('5 - TRANSPORT'!S26="","",'5 - TRANSPORT'!S26)</f>
        <v/>
      </c>
      <c r="AT15" t="str">
        <f>IF('5 - TRANSPORT'!T26="","",'5 - TRANSPORT'!T26)</f>
        <v/>
      </c>
      <c r="AU15" s="43" t="str">
        <f>IF('3 - FORM COMP'!K26="","",'3 - FORM COMP'!K26)</f>
        <v/>
      </c>
      <c r="AV15" t="str">
        <f>IF('3 - FORM COMP'!L26="","",'3 - FORM COMP'!L26)</f>
        <v/>
      </c>
      <c r="AW15" t="str">
        <f>IF('3 - FORM COMP'!N26="","",'3 - FORM COMP'!N26)</f>
        <v/>
      </c>
      <c r="AX15" t="str">
        <f>IF('3 - FORM COMP'!O26="","",'3 - FORM COMP'!O26)</f>
        <v/>
      </c>
      <c r="AY15" t="str">
        <f>IF('3 - FORM COMP'!Q26="","",'3 - FORM COMP'!Q26)</f>
        <v/>
      </c>
      <c r="AZ15" t="str">
        <f>IF('3 - FORM COMP'!R26="","",'3 - FORM COMP'!R26)</f>
        <v/>
      </c>
      <c r="BA15" t="str">
        <f>IF('3 - FORM COMP'!T26="","",'3 - FORM COMP'!T26)</f>
        <v/>
      </c>
      <c r="BB15" t="str">
        <f>IF('3 - FORM COMP'!U26="","",'3 - FORM COMP'!U26)</f>
        <v/>
      </c>
      <c r="BC15" t="str">
        <f>IF('3 - FORM COMP'!W26="","",'3 - FORM COMP'!W26)</f>
        <v/>
      </c>
      <c r="BD15" t="str">
        <f>IF('3 - FORM COMP'!X26="","",'3 - FORM COMP'!X26)</f>
        <v/>
      </c>
      <c r="BE15" t="str">
        <f>IF('4 - FORM TRAINING CAMP'!L26="","",'4 - FORM TRAINING CAMP'!L26)</f>
        <v/>
      </c>
      <c r="BF15" t="str">
        <f>IF('4 - FORM TRAINING CAMP'!M26="","",'4 - FORM TRAINING CAMP'!M26)</f>
        <v/>
      </c>
      <c r="BG15" t="str">
        <f>IF('4 - FORM TRAINING CAMP'!O26="","",'4 - FORM TRAINING CAMP'!O26)</f>
        <v/>
      </c>
      <c r="BH15" t="str">
        <f>IF('4 - FORM TRAINING CAMP'!P26="","",'4 - FORM TRAINING CAMP'!P26)</f>
        <v/>
      </c>
      <c r="BI15" t="str">
        <f>IF('4 - FORM TRAINING CAMP'!R26="","",'4 - FORM TRAINING CAMP'!R26)</f>
        <v/>
      </c>
      <c r="BJ15" t="str">
        <f>IF('4 - FORM TRAINING CAMP'!S26="","",'4 - FORM TRAINING CAMP'!S26)</f>
        <v/>
      </c>
    </row>
    <row r="16" spans="1:62">
      <c r="A16" t="str">
        <f>IF(E16="","",'1 - SUMMARY'!F$10)</f>
        <v/>
      </c>
      <c r="B16" t="str">
        <f t="shared" si="0"/>
        <v/>
      </c>
      <c r="C16" t="str">
        <f>IF(AMOUNT!D27="","",AMOUNT!D27)</f>
        <v/>
      </c>
      <c r="D16" t="str">
        <f>IF(E16="","",'2 - FORM GENERAL'!D27)</f>
        <v/>
      </c>
      <c r="E16" t="str">
        <f>IF('2 - FORM GENERAL'!E27="","",'2 - FORM GENERAL'!E27)</f>
        <v/>
      </c>
      <c r="F16" t="str">
        <f>IF('2 - FORM GENERAL'!F27="","",'2 - FORM GENERAL'!F27)</f>
        <v/>
      </c>
      <c r="G16" t="str">
        <f>IF('2 - FORM GENERAL'!G27="","",'2 - FORM GENERAL'!G27)</f>
        <v/>
      </c>
      <c r="H16" t="str">
        <f>IF('2 - FORM GENERAL'!H27="","",'2 - FORM GENERAL'!H27)</f>
        <v/>
      </c>
      <c r="I16" s="9" t="str">
        <f>IF('2 - FORM GENERAL'!I27="","",'2 - FORM GENERAL'!I27)</f>
        <v/>
      </c>
      <c r="J16" t="str">
        <f>IF('2 - FORM GENERAL'!J27="","",'2 - FORM GENERAL'!J27)</f>
        <v/>
      </c>
      <c r="K16" t="str">
        <f>IF('2 - FORM GENERAL'!K27="","",'2 - FORM GENERAL'!K27)</f>
        <v/>
      </c>
      <c r="L16" t="str">
        <f>IF('2 - FORM GENERAL'!L27="","",'2 - FORM GENERAL'!L27)</f>
        <v/>
      </c>
      <c r="M16" s="9" t="str">
        <f>IF('2 - FORM GENERAL'!M27="","",'2 - FORM GENERAL'!M27)</f>
        <v/>
      </c>
      <c r="N16" s="9" t="str">
        <f>IF('2 - FORM GENERAL'!N27="","",'2 - FORM GENERAL'!N27)</f>
        <v/>
      </c>
      <c r="O16" s="9" t="str">
        <f>IF('2 - FORM GENERAL'!O27="","",'2 - FORM GENERAL'!O27)</f>
        <v/>
      </c>
      <c r="P16" t="str">
        <f>IF('2 - FORM GENERAL'!P27="","",'2 - FORM GENERAL'!P27)</f>
        <v/>
      </c>
      <c r="Q16" t="str">
        <f>IF('3 - FORM COMP'!I27="","",'3 - FORM COMP'!I27)</f>
        <v/>
      </c>
      <c r="R16" s="9" t="str">
        <f>IF('3 - FORM COMP'!J27="","",'3 - FORM COMP'!J27)</f>
        <v/>
      </c>
      <c r="S16" s="9" t="str">
        <f>IF('3 - FORM COMP'!M27="","",'3 - FORM COMP'!M27)</f>
        <v/>
      </c>
      <c r="T16" s="9" t="str">
        <f>IF('3 - FORM COMP'!P27="","",'3 - FORM COMP'!P27)</f>
        <v/>
      </c>
      <c r="U16" s="9" t="str">
        <f>IF('3 - FORM COMP'!S27="","",'3 - FORM COMP'!S27)</f>
        <v/>
      </c>
      <c r="V16" s="9" t="str">
        <f>IF('3 - FORM COMP'!V27="","",'3 - FORM COMP'!V27)</f>
        <v/>
      </c>
      <c r="W16" t="str">
        <f>IF('3 - FORM COMP'!Y27="","",'3 - FORM COMP'!Y27)</f>
        <v/>
      </c>
      <c r="X16" t="str">
        <f>IF('3 - FORM COMP'!Z27="","",'3 - FORM COMP'!Z27)</f>
        <v/>
      </c>
      <c r="Y16" t="str">
        <f>IF('3 - FORM COMP'!AA27="","",'3 - FORM COMP'!AA27)</f>
        <v/>
      </c>
      <c r="Z16" t="str">
        <f>IF(AND('4 - FORM TRAINING CAMP'!I27="",'4 - FORM TRAINING CAMP'!E27=""),"",IF('4 - FORM TRAINING CAMP'!I27="","No",'4 - FORM TRAINING CAMP'!I27))</f>
        <v/>
      </c>
      <c r="AA16" t="str">
        <f>IF('4 - FORM TRAINING CAMP'!J27="","",'4 - FORM TRAINING CAMP'!J27)</f>
        <v/>
      </c>
      <c r="AB16" s="9" t="str">
        <f>IF('4 - FORM TRAINING CAMP'!K27="","",'4 - FORM TRAINING CAMP'!K27)</f>
        <v/>
      </c>
      <c r="AC16" s="9" t="str">
        <f>IF('4 - FORM TRAINING CAMP'!N27="","",'4 - FORM TRAINING CAMP'!N27)</f>
        <v/>
      </c>
      <c r="AD16" s="9" t="str">
        <f>IF('4 - FORM TRAINING CAMP'!Q27="","",'4 - FORM TRAINING CAMP'!Q27)</f>
        <v/>
      </c>
      <c r="AE16" t="str">
        <f>IF('4 - FORM TRAINING CAMP'!T27="","",'4 - FORM TRAINING CAMP'!T27)</f>
        <v/>
      </c>
      <c r="AF16" t="str">
        <f>IF('4 - FORM TRAINING CAMP'!U27="","",'4 - FORM TRAINING CAMP'!U27)</f>
        <v/>
      </c>
      <c r="AG16" s="9" t="str">
        <f>IF('5 - TRANSPORT'!G27="","",'5 - TRANSPORT'!G27)</f>
        <v/>
      </c>
      <c r="AH16" t="str">
        <f>IF('5 - TRANSPORT'!H27="","",'5 - TRANSPORT'!H27)</f>
        <v/>
      </c>
      <c r="AI16" t="str">
        <f>IF('5 - TRANSPORT'!I27="","",'5 - TRANSPORT'!I27)</f>
        <v/>
      </c>
      <c r="AJ16" s="37" t="str">
        <f>IF('5 - TRANSPORT'!J27="","",'5 - TRANSPORT'!J27)</f>
        <v/>
      </c>
      <c r="AK16" t="str">
        <f>IF('5 - TRANSPORT'!K27="","",'5 - TRANSPORT'!K27)</f>
        <v/>
      </c>
      <c r="AL16" t="str">
        <f>IF('5 - TRANSPORT'!L27="","",'5 - TRANSPORT'!L27)</f>
        <v/>
      </c>
      <c r="AM16" t="str">
        <f>IF('5 - TRANSPORT'!M27="","",'5 - TRANSPORT'!M27)</f>
        <v/>
      </c>
      <c r="AN16" s="9" t="str">
        <f>IF('5 - TRANSPORT'!N27="","",'5 - TRANSPORT'!N27)</f>
        <v/>
      </c>
      <c r="AO16" t="str">
        <f>IF('5 - TRANSPORT'!O27="","",'5 - TRANSPORT'!O27)</f>
        <v/>
      </c>
      <c r="AP16" t="str">
        <f>IF('5 - TRANSPORT'!P27="","",'5 - TRANSPORT'!P27)</f>
        <v/>
      </c>
      <c r="AQ16" s="37" t="str">
        <f>IF('5 - TRANSPORT'!Q27="","",'5 - TRANSPORT'!Q27)</f>
        <v/>
      </c>
      <c r="AR16" t="str">
        <f>IF('5 - TRANSPORT'!R27="","",'5 - TRANSPORT'!R27)</f>
        <v/>
      </c>
      <c r="AS16" t="str">
        <f>IF('5 - TRANSPORT'!S27="","",'5 - TRANSPORT'!S27)</f>
        <v/>
      </c>
      <c r="AT16" t="str">
        <f>IF('5 - TRANSPORT'!T27="","",'5 - TRANSPORT'!T27)</f>
        <v/>
      </c>
      <c r="AU16" s="43" t="str">
        <f>IF('3 - FORM COMP'!K27="","",'3 - FORM COMP'!K27)</f>
        <v/>
      </c>
      <c r="AV16" t="str">
        <f>IF('3 - FORM COMP'!L27="","",'3 - FORM COMP'!L27)</f>
        <v/>
      </c>
      <c r="AW16" t="str">
        <f>IF('3 - FORM COMP'!N27="","",'3 - FORM COMP'!N27)</f>
        <v/>
      </c>
      <c r="AX16" t="str">
        <f>IF('3 - FORM COMP'!O27="","",'3 - FORM COMP'!O27)</f>
        <v/>
      </c>
      <c r="AY16" t="str">
        <f>IF('3 - FORM COMP'!Q27="","",'3 - FORM COMP'!Q27)</f>
        <v/>
      </c>
      <c r="AZ16" t="str">
        <f>IF('3 - FORM COMP'!R27="","",'3 - FORM COMP'!R27)</f>
        <v/>
      </c>
      <c r="BA16" t="str">
        <f>IF('3 - FORM COMP'!T27="","",'3 - FORM COMP'!T27)</f>
        <v/>
      </c>
      <c r="BB16" t="str">
        <f>IF('3 - FORM COMP'!U27="","",'3 - FORM COMP'!U27)</f>
        <v/>
      </c>
      <c r="BC16" t="str">
        <f>IF('3 - FORM COMP'!W27="","",'3 - FORM COMP'!W27)</f>
        <v/>
      </c>
      <c r="BD16" t="str">
        <f>IF('3 - FORM COMP'!X27="","",'3 - FORM COMP'!X27)</f>
        <v/>
      </c>
      <c r="BE16" t="str">
        <f>IF('4 - FORM TRAINING CAMP'!L27="","",'4 - FORM TRAINING CAMP'!L27)</f>
        <v/>
      </c>
      <c r="BF16" t="str">
        <f>IF('4 - FORM TRAINING CAMP'!M27="","",'4 - FORM TRAINING CAMP'!M27)</f>
        <v/>
      </c>
      <c r="BG16" t="str">
        <f>IF('4 - FORM TRAINING CAMP'!O27="","",'4 - FORM TRAINING CAMP'!O27)</f>
        <v/>
      </c>
      <c r="BH16" t="str">
        <f>IF('4 - FORM TRAINING CAMP'!P27="","",'4 - FORM TRAINING CAMP'!P27)</f>
        <v/>
      </c>
      <c r="BI16" t="str">
        <f>IF('4 - FORM TRAINING CAMP'!R27="","",'4 - FORM TRAINING CAMP'!R27)</f>
        <v/>
      </c>
      <c r="BJ16" t="str">
        <f>IF('4 - FORM TRAINING CAMP'!S27="","",'4 - FORM TRAINING CAMP'!S27)</f>
        <v/>
      </c>
    </row>
    <row r="17" spans="1:62">
      <c r="A17" t="str">
        <f>IF(E17="","",'1 - SUMMARY'!F$10)</f>
        <v/>
      </c>
      <c r="B17" t="str">
        <f t="shared" si="0"/>
        <v/>
      </c>
      <c r="C17" t="str">
        <f>IF(AMOUNT!D28="","",AMOUNT!D28)</f>
        <v/>
      </c>
      <c r="D17" t="str">
        <f>IF(E17="","",'2 - FORM GENERAL'!D28)</f>
        <v/>
      </c>
      <c r="E17" t="str">
        <f>IF('2 - FORM GENERAL'!E28="","",'2 - FORM GENERAL'!E28)</f>
        <v/>
      </c>
      <c r="F17" t="str">
        <f>IF('2 - FORM GENERAL'!F28="","",'2 - FORM GENERAL'!F28)</f>
        <v/>
      </c>
      <c r="G17" t="str">
        <f>IF('2 - FORM GENERAL'!G28="","",'2 - FORM GENERAL'!G28)</f>
        <v/>
      </c>
      <c r="H17" t="str">
        <f>IF('2 - FORM GENERAL'!H28="","",'2 - FORM GENERAL'!H28)</f>
        <v/>
      </c>
      <c r="I17" s="9" t="str">
        <f>IF('2 - FORM GENERAL'!I28="","",'2 - FORM GENERAL'!I28)</f>
        <v/>
      </c>
      <c r="J17" t="str">
        <f>IF('2 - FORM GENERAL'!J28="","",'2 - FORM GENERAL'!J28)</f>
        <v/>
      </c>
      <c r="K17" t="str">
        <f>IF('2 - FORM GENERAL'!K28="","",'2 - FORM GENERAL'!K28)</f>
        <v/>
      </c>
      <c r="L17" t="str">
        <f>IF('2 - FORM GENERAL'!L28="","",'2 - FORM GENERAL'!L28)</f>
        <v/>
      </c>
      <c r="M17" s="9" t="str">
        <f>IF('2 - FORM GENERAL'!M28="","",'2 - FORM GENERAL'!M28)</f>
        <v/>
      </c>
      <c r="N17" s="9" t="str">
        <f>IF('2 - FORM GENERAL'!N28="","",'2 - FORM GENERAL'!N28)</f>
        <v/>
      </c>
      <c r="O17" s="9" t="str">
        <f>IF('2 - FORM GENERAL'!O28="","",'2 - FORM GENERAL'!O28)</f>
        <v/>
      </c>
      <c r="P17" t="str">
        <f>IF('2 - FORM GENERAL'!P28="","",'2 - FORM GENERAL'!P28)</f>
        <v/>
      </c>
      <c r="Q17" t="str">
        <f>IF('3 - FORM COMP'!I28="","",'3 - FORM COMP'!I28)</f>
        <v/>
      </c>
      <c r="R17" s="9" t="str">
        <f>IF('3 - FORM COMP'!J28="","",'3 - FORM COMP'!J28)</f>
        <v/>
      </c>
      <c r="S17" s="9" t="str">
        <f>IF('3 - FORM COMP'!M28="","",'3 - FORM COMP'!M28)</f>
        <v/>
      </c>
      <c r="T17" s="9" t="str">
        <f>IF('3 - FORM COMP'!P28="","",'3 - FORM COMP'!P28)</f>
        <v/>
      </c>
      <c r="U17" s="9" t="str">
        <f>IF('3 - FORM COMP'!S28="","",'3 - FORM COMP'!S28)</f>
        <v/>
      </c>
      <c r="V17" s="9" t="str">
        <f>IF('3 - FORM COMP'!V28="","",'3 - FORM COMP'!V28)</f>
        <v/>
      </c>
      <c r="W17" t="str">
        <f>IF('3 - FORM COMP'!Y28="","",'3 - FORM COMP'!Y28)</f>
        <v/>
      </c>
      <c r="X17" t="str">
        <f>IF('3 - FORM COMP'!Z28="","",'3 - FORM COMP'!Z28)</f>
        <v/>
      </c>
      <c r="Y17" t="str">
        <f>IF('3 - FORM COMP'!AA28="","",'3 - FORM COMP'!AA28)</f>
        <v/>
      </c>
      <c r="Z17" t="str">
        <f>IF(AND('4 - FORM TRAINING CAMP'!I28="",'4 - FORM TRAINING CAMP'!E28=""),"",IF('4 - FORM TRAINING CAMP'!I28="","No",'4 - FORM TRAINING CAMP'!I28))</f>
        <v/>
      </c>
      <c r="AA17" t="str">
        <f>IF('4 - FORM TRAINING CAMP'!J28="","",'4 - FORM TRAINING CAMP'!J28)</f>
        <v/>
      </c>
      <c r="AB17" s="9" t="str">
        <f>IF('4 - FORM TRAINING CAMP'!K28="","",'4 - FORM TRAINING CAMP'!K28)</f>
        <v/>
      </c>
      <c r="AC17" s="9" t="str">
        <f>IF('4 - FORM TRAINING CAMP'!N28="","",'4 - FORM TRAINING CAMP'!N28)</f>
        <v/>
      </c>
      <c r="AD17" s="9" t="str">
        <f>IF('4 - FORM TRAINING CAMP'!Q28="","",'4 - FORM TRAINING CAMP'!Q28)</f>
        <v/>
      </c>
      <c r="AE17" t="str">
        <f>IF('4 - FORM TRAINING CAMP'!T28="","",'4 - FORM TRAINING CAMP'!T28)</f>
        <v/>
      </c>
      <c r="AF17" t="str">
        <f>IF('4 - FORM TRAINING CAMP'!U28="","",'4 - FORM TRAINING CAMP'!U28)</f>
        <v/>
      </c>
      <c r="AG17" s="9" t="str">
        <f>IF('5 - TRANSPORT'!G28="","",'5 - TRANSPORT'!G28)</f>
        <v/>
      </c>
      <c r="AH17" t="str">
        <f>IF('5 - TRANSPORT'!H28="","",'5 - TRANSPORT'!H28)</f>
        <v/>
      </c>
      <c r="AI17" t="str">
        <f>IF('5 - TRANSPORT'!I28="","",'5 - TRANSPORT'!I28)</f>
        <v/>
      </c>
      <c r="AJ17" s="37" t="str">
        <f>IF('5 - TRANSPORT'!J28="","",'5 - TRANSPORT'!J28)</f>
        <v/>
      </c>
      <c r="AK17" t="str">
        <f>IF('5 - TRANSPORT'!K28="","",'5 - TRANSPORT'!K28)</f>
        <v/>
      </c>
      <c r="AL17" t="str">
        <f>IF('5 - TRANSPORT'!L28="","",'5 - TRANSPORT'!L28)</f>
        <v/>
      </c>
      <c r="AM17" t="str">
        <f>IF('5 - TRANSPORT'!M28="","",'5 - TRANSPORT'!M28)</f>
        <v/>
      </c>
      <c r="AN17" s="9" t="str">
        <f>IF('5 - TRANSPORT'!N28="","",'5 - TRANSPORT'!N28)</f>
        <v/>
      </c>
      <c r="AO17" t="str">
        <f>IF('5 - TRANSPORT'!O28="","",'5 - TRANSPORT'!O28)</f>
        <v/>
      </c>
      <c r="AP17" t="str">
        <f>IF('5 - TRANSPORT'!P28="","",'5 - TRANSPORT'!P28)</f>
        <v/>
      </c>
      <c r="AQ17" s="37" t="str">
        <f>IF('5 - TRANSPORT'!Q28="","",'5 - TRANSPORT'!Q28)</f>
        <v/>
      </c>
      <c r="AR17" t="str">
        <f>IF('5 - TRANSPORT'!R28="","",'5 - TRANSPORT'!R28)</f>
        <v/>
      </c>
      <c r="AS17" t="str">
        <f>IF('5 - TRANSPORT'!S28="","",'5 - TRANSPORT'!S28)</f>
        <v/>
      </c>
      <c r="AT17" t="str">
        <f>IF('5 - TRANSPORT'!T28="","",'5 - TRANSPORT'!T28)</f>
        <v/>
      </c>
      <c r="AU17" s="43" t="str">
        <f>IF('3 - FORM COMP'!K28="","",'3 - FORM COMP'!K28)</f>
        <v/>
      </c>
      <c r="AV17" t="str">
        <f>IF('3 - FORM COMP'!L28="","",'3 - FORM COMP'!L28)</f>
        <v/>
      </c>
      <c r="AW17" t="str">
        <f>IF('3 - FORM COMP'!N28="","",'3 - FORM COMP'!N28)</f>
        <v/>
      </c>
      <c r="AX17" t="str">
        <f>IF('3 - FORM COMP'!O28="","",'3 - FORM COMP'!O28)</f>
        <v/>
      </c>
      <c r="AY17" t="str">
        <f>IF('3 - FORM COMP'!Q28="","",'3 - FORM COMP'!Q28)</f>
        <v/>
      </c>
      <c r="AZ17" t="str">
        <f>IF('3 - FORM COMP'!R28="","",'3 - FORM COMP'!R28)</f>
        <v/>
      </c>
      <c r="BA17" t="str">
        <f>IF('3 - FORM COMP'!T28="","",'3 - FORM COMP'!T28)</f>
        <v/>
      </c>
      <c r="BB17" t="str">
        <f>IF('3 - FORM COMP'!U28="","",'3 - FORM COMP'!U28)</f>
        <v/>
      </c>
      <c r="BC17" t="str">
        <f>IF('3 - FORM COMP'!W28="","",'3 - FORM COMP'!W28)</f>
        <v/>
      </c>
      <c r="BD17" t="str">
        <f>IF('3 - FORM COMP'!X28="","",'3 - FORM COMP'!X28)</f>
        <v/>
      </c>
      <c r="BE17" t="str">
        <f>IF('4 - FORM TRAINING CAMP'!L28="","",'4 - FORM TRAINING CAMP'!L28)</f>
        <v/>
      </c>
      <c r="BF17" t="str">
        <f>IF('4 - FORM TRAINING CAMP'!M28="","",'4 - FORM TRAINING CAMP'!M28)</f>
        <v/>
      </c>
      <c r="BG17" t="str">
        <f>IF('4 - FORM TRAINING CAMP'!O28="","",'4 - FORM TRAINING CAMP'!O28)</f>
        <v/>
      </c>
      <c r="BH17" t="str">
        <f>IF('4 - FORM TRAINING CAMP'!P28="","",'4 - FORM TRAINING CAMP'!P28)</f>
        <v/>
      </c>
      <c r="BI17" t="str">
        <f>IF('4 - FORM TRAINING CAMP'!R28="","",'4 - FORM TRAINING CAMP'!R28)</f>
        <v/>
      </c>
      <c r="BJ17" t="str">
        <f>IF('4 - FORM TRAINING CAMP'!S28="","",'4 - FORM TRAINING CAMP'!S28)</f>
        <v/>
      </c>
    </row>
    <row r="18" spans="1:62">
      <c r="A18" t="str">
        <f>IF(E18="","",'1 - SUMMARY'!F$10)</f>
        <v/>
      </c>
      <c r="B18" t="str">
        <f t="shared" si="0"/>
        <v/>
      </c>
      <c r="C18" t="str">
        <f>IF(AMOUNT!D29="","",AMOUNT!D29)</f>
        <v/>
      </c>
      <c r="D18" t="str">
        <f>IF(E18="","",'2 - FORM GENERAL'!D29)</f>
        <v/>
      </c>
      <c r="E18" t="str">
        <f>IF('2 - FORM GENERAL'!E29="","",'2 - FORM GENERAL'!E29)</f>
        <v/>
      </c>
      <c r="F18" t="str">
        <f>IF('2 - FORM GENERAL'!F29="","",'2 - FORM GENERAL'!F29)</f>
        <v/>
      </c>
      <c r="G18" t="str">
        <f>IF('2 - FORM GENERAL'!G29="","",'2 - FORM GENERAL'!G29)</f>
        <v/>
      </c>
      <c r="H18" t="str">
        <f>IF('2 - FORM GENERAL'!H29="","",'2 - FORM GENERAL'!H29)</f>
        <v/>
      </c>
      <c r="I18" s="9" t="str">
        <f>IF('2 - FORM GENERAL'!I29="","",'2 - FORM GENERAL'!I29)</f>
        <v/>
      </c>
      <c r="J18" t="str">
        <f>IF('2 - FORM GENERAL'!J29="","",'2 - FORM GENERAL'!J29)</f>
        <v/>
      </c>
      <c r="K18" t="str">
        <f>IF('2 - FORM GENERAL'!K29="","",'2 - FORM GENERAL'!K29)</f>
        <v/>
      </c>
      <c r="L18" t="str">
        <f>IF('2 - FORM GENERAL'!L29="","",'2 - FORM GENERAL'!L29)</f>
        <v/>
      </c>
      <c r="M18" s="9" t="str">
        <f>IF('2 - FORM GENERAL'!M29="","",'2 - FORM GENERAL'!M29)</f>
        <v/>
      </c>
      <c r="N18" s="9" t="str">
        <f>IF('2 - FORM GENERAL'!N29="","",'2 - FORM GENERAL'!N29)</f>
        <v/>
      </c>
      <c r="O18" s="9" t="str">
        <f>IF('2 - FORM GENERAL'!O29="","",'2 - FORM GENERAL'!O29)</f>
        <v/>
      </c>
      <c r="P18" t="str">
        <f>IF('2 - FORM GENERAL'!P29="","",'2 - FORM GENERAL'!P29)</f>
        <v/>
      </c>
      <c r="Q18" t="str">
        <f>IF('3 - FORM COMP'!I29="","",'3 - FORM COMP'!I29)</f>
        <v/>
      </c>
      <c r="R18" s="9" t="str">
        <f>IF('3 - FORM COMP'!J29="","",'3 - FORM COMP'!J29)</f>
        <v/>
      </c>
      <c r="S18" s="9" t="str">
        <f>IF('3 - FORM COMP'!M29="","",'3 - FORM COMP'!M29)</f>
        <v/>
      </c>
      <c r="T18" s="9" t="str">
        <f>IF('3 - FORM COMP'!P29="","",'3 - FORM COMP'!P29)</f>
        <v/>
      </c>
      <c r="U18" s="9" t="str">
        <f>IF('3 - FORM COMP'!S29="","",'3 - FORM COMP'!S29)</f>
        <v/>
      </c>
      <c r="V18" s="9" t="str">
        <f>IF('3 - FORM COMP'!V29="","",'3 - FORM COMP'!V29)</f>
        <v/>
      </c>
      <c r="W18" t="str">
        <f>IF('3 - FORM COMP'!Y29="","",'3 - FORM COMP'!Y29)</f>
        <v/>
      </c>
      <c r="X18" t="str">
        <f>IF('3 - FORM COMP'!Z29="","",'3 - FORM COMP'!Z29)</f>
        <v/>
      </c>
      <c r="Y18" t="str">
        <f>IF('3 - FORM COMP'!AA29="","",'3 - FORM COMP'!AA29)</f>
        <v/>
      </c>
      <c r="Z18" t="str">
        <f>IF(AND('4 - FORM TRAINING CAMP'!I29="",'4 - FORM TRAINING CAMP'!E29=""),"",IF('4 - FORM TRAINING CAMP'!I29="","No",'4 - FORM TRAINING CAMP'!I29))</f>
        <v/>
      </c>
      <c r="AA18" t="str">
        <f>IF('4 - FORM TRAINING CAMP'!J29="","",'4 - FORM TRAINING CAMP'!J29)</f>
        <v/>
      </c>
      <c r="AB18" s="9" t="str">
        <f>IF('4 - FORM TRAINING CAMP'!K29="","",'4 - FORM TRAINING CAMP'!K29)</f>
        <v/>
      </c>
      <c r="AC18" s="9" t="str">
        <f>IF('4 - FORM TRAINING CAMP'!N29="","",'4 - FORM TRAINING CAMP'!N29)</f>
        <v/>
      </c>
      <c r="AD18" s="9" t="str">
        <f>IF('4 - FORM TRAINING CAMP'!Q29="","",'4 - FORM TRAINING CAMP'!Q29)</f>
        <v/>
      </c>
      <c r="AE18" t="str">
        <f>IF('4 - FORM TRAINING CAMP'!T29="","",'4 - FORM TRAINING CAMP'!T29)</f>
        <v/>
      </c>
      <c r="AF18" t="str">
        <f>IF('4 - FORM TRAINING CAMP'!U29="","",'4 - FORM TRAINING CAMP'!U29)</f>
        <v/>
      </c>
      <c r="AG18" s="9" t="str">
        <f>IF('5 - TRANSPORT'!G29="","",'5 - TRANSPORT'!G29)</f>
        <v/>
      </c>
      <c r="AH18" t="str">
        <f>IF('5 - TRANSPORT'!H29="","",'5 - TRANSPORT'!H29)</f>
        <v/>
      </c>
      <c r="AI18" t="str">
        <f>IF('5 - TRANSPORT'!I29="","",'5 - TRANSPORT'!I29)</f>
        <v/>
      </c>
      <c r="AJ18" s="37" t="str">
        <f>IF('5 - TRANSPORT'!J29="","",'5 - TRANSPORT'!J29)</f>
        <v/>
      </c>
      <c r="AK18" t="str">
        <f>IF('5 - TRANSPORT'!K29="","",'5 - TRANSPORT'!K29)</f>
        <v/>
      </c>
      <c r="AL18" t="str">
        <f>IF('5 - TRANSPORT'!L29="","",'5 - TRANSPORT'!L29)</f>
        <v/>
      </c>
      <c r="AM18" t="str">
        <f>IF('5 - TRANSPORT'!M29="","",'5 - TRANSPORT'!M29)</f>
        <v/>
      </c>
      <c r="AN18" s="9" t="str">
        <f>IF('5 - TRANSPORT'!N29="","",'5 - TRANSPORT'!N29)</f>
        <v/>
      </c>
      <c r="AO18" t="str">
        <f>IF('5 - TRANSPORT'!O29="","",'5 - TRANSPORT'!O29)</f>
        <v/>
      </c>
      <c r="AP18" t="str">
        <f>IF('5 - TRANSPORT'!P29="","",'5 - TRANSPORT'!P29)</f>
        <v/>
      </c>
      <c r="AQ18" s="37" t="str">
        <f>IF('5 - TRANSPORT'!Q29="","",'5 - TRANSPORT'!Q29)</f>
        <v/>
      </c>
      <c r="AR18" t="str">
        <f>IF('5 - TRANSPORT'!R29="","",'5 - TRANSPORT'!R29)</f>
        <v/>
      </c>
      <c r="AS18" t="str">
        <f>IF('5 - TRANSPORT'!S29="","",'5 - TRANSPORT'!S29)</f>
        <v/>
      </c>
      <c r="AT18" t="str">
        <f>IF('5 - TRANSPORT'!T29="","",'5 - TRANSPORT'!T29)</f>
        <v/>
      </c>
      <c r="AU18" s="43" t="str">
        <f>IF('3 - FORM COMP'!K29="","",'3 - FORM COMP'!K29)</f>
        <v/>
      </c>
      <c r="AV18" t="str">
        <f>IF('3 - FORM COMP'!L29="","",'3 - FORM COMP'!L29)</f>
        <v/>
      </c>
      <c r="AW18" t="str">
        <f>IF('3 - FORM COMP'!N29="","",'3 - FORM COMP'!N29)</f>
        <v/>
      </c>
      <c r="AX18" t="str">
        <f>IF('3 - FORM COMP'!O29="","",'3 - FORM COMP'!O29)</f>
        <v/>
      </c>
      <c r="AY18" t="str">
        <f>IF('3 - FORM COMP'!Q29="","",'3 - FORM COMP'!Q29)</f>
        <v/>
      </c>
      <c r="AZ18" t="str">
        <f>IF('3 - FORM COMP'!R29="","",'3 - FORM COMP'!R29)</f>
        <v/>
      </c>
      <c r="BA18" t="str">
        <f>IF('3 - FORM COMP'!T29="","",'3 - FORM COMP'!T29)</f>
        <v/>
      </c>
      <c r="BB18" t="str">
        <f>IF('3 - FORM COMP'!U29="","",'3 - FORM COMP'!U29)</f>
        <v/>
      </c>
      <c r="BC18" t="str">
        <f>IF('3 - FORM COMP'!W29="","",'3 - FORM COMP'!W29)</f>
        <v/>
      </c>
      <c r="BD18" t="str">
        <f>IF('3 - FORM COMP'!X29="","",'3 - FORM COMP'!X29)</f>
        <v/>
      </c>
      <c r="BE18" t="str">
        <f>IF('4 - FORM TRAINING CAMP'!L29="","",'4 - FORM TRAINING CAMP'!L29)</f>
        <v/>
      </c>
      <c r="BF18" t="str">
        <f>IF('4 - FORM TRAINING CAMP'!M29="","",'4 - FORM TRAINING CAMP'!M29)</f>
        <v/>
      </c>
      <c r="BG18" t="str">
        <f>IF('4 - FORM TRAINING CAMP'!O29="","",'4 - FORM TRAINING CAMP'!O29)</f>
        <v/>
      </c>
      <c r="BH18" t="str">
        <f>IF('4 - FORM TRAINING CAMP'!P29="","",'4 - FORM TRAINING CAMP'!P29)</f>
        <v/>
      </c>
      <c r="BI18" t="str">
        <f>IF('4 - FORM TRAINING CAMP'!R29="","",'4 - FORM TRAINING CAMP'!R29)</f>
        <v/>
      </c>
      <c r="BJ18" t="str">
        <f>IF('4 - FORM TRAINING CAMP'!S29="","",'4 - FORM TRAINING CAMP'!S29)</f>
        <v/>
      </c>
    </row>
    <row r="19" spans="1:62">
      <c r="A19" t="str">
        <f>IF(E19="","",'1 - SUMMARY'!F$10)</f>
        <v/>
      </c>
      <c r="B19" t="str">
        <f t="shared" si="0"/>
        <v/>
      </c>
      <c r="C19" t="str">
        <f>IF(AMOUNT!D30="","",AMOUNT!D30)</f>
        <v/>
      </c>
      <c r="D19" t="str">
        <f>IF(E19="","",'2 - FORM GENERAL'!D30)</f>
        <v/>
      </c>
      <c r="E19" t="str">
        <f>IF('2 - FORM GENERAL'!E30="","",'2 - FORM GENERAL'!E30)</f>
        <v/>
      </c>
      <c r="F19" t="str">
        <f>IF('2 - FORM GENERAL'!F30="","",'2 - FORM GENERAL'!F30)</f>
        <v/>
      </c>
      <c r="G19" t="str">
        <f>IF('2 - FORM GENERAL'!G30="","",'2 - FORM GENERAL'!G30)</f>
        <v/>
      </c>
      <c r="H19" t="str">
        <f>IF('2 - FORM GENERAL'!H30="","",'2 - FORM GENERAL'!H30)</f>
        <v/>
      </c>
      <c r="I19" s="9" t="str">
        <f>IF('2 - FORM GENERAL'!I30="","",'2 - FORM GENERAL'!I30)</f>
        <v/>
      </c>
      <c r="J19" t="str">
        <f>IF('2 - FORM GENERAL'!J30="","",'2 - FORM GENERAL'!J30)</f>
        <v/>
      </c>
      <c r="K19" t="str">
        <f>IF('2 - FORM GENERAL'!K30="","",'2 - FORM GENERAL'!K30)</f>
        <v/>
      </c>
      <c r="L19" t="str">
        <f>IF('2 - FORM GENERAL'!L30="","",'2 - FORM GENERAL'!L30)</f>
        <v/>
      </c>
      <c r="M19" s="9" t="str">
        <f>IF('2 - FORM GENERAL'!M30="","",'2 - FORM GENERAL'!M30)</f>
        <v/>
      </c>
      <c r="N19" s="9" t="str">
        <f>IF('2 - FORM GENERAL'!N30="","",'2 - FORM GENERAL'!N30)</f>
        <v/>
      </c>
      <c r="O19" s="9" t="str">
        <f>IF('2 - FORM GENERAL'!O30="","",'2 - FORM GENERAL'!O30)</f>
        <v/>
      </c>
      <c r="P19" t="str">
        <f>IF('2 - FORM GENERAL'!P30="","",'2 - FORM GENERAL'!P30)</f>
        <v/>
      </c>
      <c r="Q19" t="str">
        <f>IF('3 - FORM COMP'!I30="","",'3 - FORM COMP'!I30)</f>
        <v/>
      </c>
      <c r="R19" s="9" t="str">
        <f>IF('3 - FORM COMP'!J30="","",'3 - FORM COMP'!J30)</f>
        <v/>
      </c>
      <c r="S19" s="9" t="str">
        <f>IF('3 - FORM COMP'!M30="","",'3 - FORM COMP'!M30)</f>
        <v/>
      </c>
      <c r="T19" s="9" t="str">
        <f>IF('3 - FORM COMP'!P30="","",'3 - FORM COMP'!P30)</f>
        <v/>
      </c>
      <c r="U19" s="9" t="str">
        <f>IF('3 - FORM COMP'!S30="","",'3 - FORM COMP'!S30)</f>
        <v/>
      </c>
      <c r="V19" s="9" t="str">
        <f>IF('3 - FORM COMP'!V30="","",'3 - FORM COMP'!V30)</f>
        <v/>
      </c>
      <c r="W19" t="str">
        <f>IF('3 - FORM COMP'!Y30="","",'3 - FORM COMP'!Y30)</f>
        <v/>
      </c>
      <c r="X19" t="str">
        <f>IF('3 - FORM COMP'!Z30="","",'3 - FORM COMP'!Z30)</f>
        <v/>
      </c>
      <c r="Y19" t="str">
        <f>IF('3 - FORM COMP'!AA30="","",'3 - FORM COMP'!AA30)</f>
        <v/>
      </c>
      <c r="Z19" t="str">
        <f>IF(AND('4 - FORM TRAINING CAMP'!I30="",'4 - FORM TRAINING CAMP'!E30=""),"",IF('4 - FORM TRAINING CAMP'!I30="","No",'4 - FORM TRAINING CAMP'!I30))</f>
        <v/>
      </c>
      <c r="AA19" t="str">
        <f>IF('4 - FORM TRAINING CAMP'!J30="","",'4 - FORM TRAINING CAMP'!J30)</f>
        <v/>
      </c>
      <c r="AB19" s="9" t="str">
        <f>IF('4 - FORM TRAINING CAMP'!K30="","",'4 - FORM TRAINING CAMP'!K30)</f>
        <v/>
      </c>
      <c r="AC19" s="9" t="str">
        <f>IF('4 - FORM TRAINING CAMP'!N30="","",'4 - FORM TRAINING CAMP'!N30)</f>
        <v/>
      </c>
      <c r="AD19" s="9" t="str">
        <f>IF('4 - FORM TRAINING CAMP'!Q30="","",'4 - FORM TRAINING CAMP'!Q30)</f>
        <v/>
      </c>
      <c r="AE19" t="str">
        <f>IF('4 - FORM TRAINING CAMP'!T30="","",'4 - FORM TRAINING CAMP'!T30)</f>
        <v/>
      </c>
      <c r="AF19" t="str">
        <f>IF('4 - FORM TRAINING CAMP'!U30="","",'4 - FORM TRAINING CAMP'!U30)</f>
        <v/>
      </c>
      <c r="AG19" s="9" t="str">
        <f>IF('5 - TRANSPORT'!G30="","",'5 - TRANSPORT'!G30)</f>
        <v/>
      </c>
      <c r="AH19" t="str">
        <f>IF('5 - TRANSPORT'!H30="","",'5 - TRANSPORT'!H30)</f>
        <v/>
      </c>
      <c r="AI19" t="str">
        <f>IF('5 - TRANSPORT'!I30="","",'5 - TRANSPORT'!I30)</f>
        <v/>
      </c>
      <c r="AJ19" s="37" t="str">
        <f>IF('5 - TRANSPORT'!J30="","",'5 - TRANSPORT'!J30)</f>
        <v/>
      </c>
      <c r="AK19" t="str">
        <f>IF('5 - TRANSPORT'!K30="","",'5 - TRANSPORT'!K30)</f>
        <v/>
      </c>
      <c r="AL19" t="str">
        <f>IF('5 - TRANSPORT'!L30="","",'5 - TRANSPORT'!L30)</f>
        <v/>
      </c>
      <c r="AM19" t="str">
        <f>IF('5 - TRANSPORT'!M30="","",'5 - TRANSPORT'!M30)</f>
        <v/>
      </c>
      <c r="AN19" s="9" t="str">
        <f>IF('5 - TRANSPORT'!N30="","",'5 - TRANSPORT'!N30)</f>
        <v/>
      </c>
      <c r="AO19" t="str">
        <f>IF('5 - TRANSPORT'!O30="","",'5 - TRANSPORT'!O30)</f>
        <v/>
      </c>
      <c r="AP19" t="str">
        <f>IF('5 - TRANSPORT'!P30="","",'5 - TRANSPORT'!P30)</f>
        <v/>
      </c>
      <c r="AQ19" s="37" t="str">
        <f>IF('5 - TRANSPORT'!Q30="","",'5 - TRANSPORT'!Q30)</f>
        <v/>
      </c>
      <c r="AR19" t="str">
        <f>IF('5 - TRANSPORT'!R30="","",'5 - TRANSPORT'!R30)</f>
        <v/>
      </c>
      <c r="AS19" t="str">
        <f>IF('5 - TRANSPORT'!S30="","",'5 - TRANSPORT'!S30)</f>
        <v/>
      </c>
      <c r="AT19" t="str">
        <f>IF('5 - TRANSPORT'!T30="","",'5 - TRANSPORT'!T30)</f>
        <v/>
      </c>
      <c r="AU19" s="43" t="str">
        <f>IF('3 - FORM COMP'!K30="","",'3 - FORM COMP'!K30)</f>
        <v/>
      </c>
      <c r="AV19" t="str">
        <f>IF('3 - FORM COMP'!L30="","",'3 - FORM COMP'!L30)</f>
        <v/>
      </c>
      <c r="AW19" t="str">
        <f>IF('3 - FORM COMP'!N30="","",'3 - FORM COMP'!N30)</f>
        <v/>
      </c>
      <c r="AX19" t="str">
        <f>IF('3 - FORM COMP'!O30="","",'3 - FORM COMP'!O30)</f>
        <v/>
      </c>
      <c r="AY19" t="str">
        <f>IF('3 - FORM COMP'!Q30="","",'3 - FORM COMP'!Q30)</f>
        <v/>
      </c>
      <c r="AZ19" t="str">
        <f>IF('3 - FORM COMP'!R30="","",'3 - FORM COMP'!R30)</f>
        <v/>
      </c>
      <c r="BA19" t="str">
        <f>IF('3 - FORM COMP'!T30="","",'3 - FORM COMP'!T30)</f>
        <v/>
      </c>
      <c r="BB19" t="str">
        <f>IF('3 - FORM COMP'!U30="","",'3 - FORM COMP'!U30)</f>
        <v/>
      </c>
      <c r="BC19" t="str">
        <f>IF('3 - FORM COMP'!W30="","",'3 - FORM COMP'!W30)</f>
        <v/>
      </c>
      <c r="BD19" t="str">
        <f>IF('3 - FORM COMP'!X30="","",'3 - FORM COMP'!X30)</f>
        <v/>
      </c>
      <c r="BE19" t="str">
        <f>IF('4 - FORM TRAINING CAMP'!L30="","",'4 - FORM TRAINING CAMP'!L30)</f>
        <v/>
      </c>
      <c r="BF19" t="str">
        <f>IF('4 - FORM TRAINING CAMP'!M30="","",'4 - FORM TRAINING CAMP'!M30)</f>
        <v/>
      </c>
      <c r="BG19" t="str">
        <f>IF('4 - FORM TRAINING CAMP'!O30="","",'4 - FORM TRAINING CAMP'!O30)</f>
        <v/>
      </c>
      <c r="BH19" t="str">
        <f>IF('4 - FORM TRAINING CAMP'!P30="","",'4 - FORM TRAINING CAMP'!P30)</f>
        <v/>
      </c>
      <c r="BI19" t="str">
        <f>IF('4 - FORM TRAINING CAMP'!R30="","",'4 - FORM TRAINING CAMP'!R30)</f>
        <v/>
      </c>
      <c r="BJ19" t="str">
        <f>IF('4 - FORM TRAINING CAMP'!S30="","",'4 - FORM TRAINING CAMP'!S30)</f>
        <v/>
      </c>
    </row>
    <row r="20" spans="1:62">
      <c r="A20" t="str">
        <f>IF(E20="","",'1 - SUMMARY'!F$10)</f>
        <v/>
      </c>
      <c r="B20" t="str">
        <f t="shared" si="0"/>
        <v/>
      </c>
      <c r="C20" t="str">
        <f>IF(AMOUNT!D31="","",AMOUNT!D31)</f>
        <v/>
      </c>
      <c r="D20" t="str">
        <f>IF(E20="","",'2 - FORM GENERAL'!D31)</f>
        <v/>
      </c>
      <c r="E20" t="str">
        <f>IF('2 - FORM GENERAL'!E31="","",'2 - FORM GENERAL'!E31)</f>
        <v/>
      </c>
      <c r="F20" t="str">
        <f>IF('2 - FORM GENERAL'!F31="","",'2 - FORM GENERAL'!F31)</f>
        <v/>
      </c>
      <c r="G20" t="str">
        <f>IF('2 - FORM GENERAL'!G31="","",'2 - FORM GENERAL'!G31)</f>
        <v/>
      </c>
      <c r="H20" t="str">
        <f>IF('2 - FORM GENERAL'!H31="","",'2 - FORM GENERAL'!H31)</f>
        <v/>
      </c>
      <c r="I20" s="9" t="str">
        <f>IF('2 - FORM GENERAL'!I31="","",'2 - FORM GENERAL'!I31)</f>
        <v/>
      </c>
      <c r="J20" t="str">
        <f>IF('2 - FORM GENERAL'!J31="","",'2 - FORM GENERAL'!J31)</f>
        <v/>
      </c>
      <c r="K20" t="str">
        <f>IF('2 - FORM GENERAL'!K31="","",'2 - FORM GENERAL'!K31)</f>
        <v/>
      </c>
      <c r="L20" t="str">
        <f>IF('2 - FORM GENERAL'!L31="","",'2 - FORM GENERAL'!L31)</f>
        <v/>
      </c>
      <c r="M20" s="9" t="str">
        <f>IF('2 - FORM GENERAL'!M31="","",'2 - FORM GENERAL'!M31)</f>
        <v/>
      </c>
      <c r="N20" s="9" t="str">
        <f>IF('2 - FORM GENERAL'!N31="","",'2 - FORM GENERAL'!N31)</f>
        <v/>
      </c>
      <c r="O20" s="9" t="str">
        <f>IF('2 - FORM GENERAL'!O31="","",'2 - FORM GENERAL'!O31)</f>
        <v/>
      </c>
      <c r="P20" t="str">
        <f>IF('2 - FORM GENERAL'!P31="","",'2 - FORM GENERAL'!P31)</f>
        <v/>
      </c>
      <c r="Q20" t="str">
        <f>IF('3 - FORM COMP'!I31="","",'3 - FORM COMP'!I31)</f>
        <v/>
      </c>
      <c r="R20" s="9" t="str">
        <f>IF('3 - FORM COMP'!J31="","",'3 - FORM COMP'!J31)</f>
        <v/>
      </c>
      <c r="S20" s="9" t="str">
        <f>IF('3 - FORM COMP'!M31="","",'3 - FORM COMP'!M31)</f>
        <v/>
      </c>
      <c r="T20" s="9" t="str">
        <f>IF('3 - FORM COMP'!P31="","",'3 - FORM COMP'!P31)</f>
        <v/>
      </c>
      <c r="U20" s="9" t="str">
        <f>IF('3 - FORM COMP'!S31="","",'3 - FORM COMP'!S31)</f>
        <v/>
      </c>
      <c r="V20" s="9" t="str">
        <f>IF('3 - FORM COMP'!V31="","",'3 - FORM COMP'!V31)</f>
        <v/>
      </c>
      <c r="W20" t="str">
        <f>IF('3 - FORM COMP'!Y31="","",'3 - FORM COMP'!Y31)</f>
        <v/>
      </c>
      <c r="X20" t="str">
        <f>IF('3 - FORM COMP'!Z31="","",'3 - FORM COMP'!Z31)</f>
        <v/>
      </c>
      <c r="Y20" t="str">
        <f>IF('3 - FORM COMP'!AA31="","",'3 - FORM COMP'!AA31)</f>
        <v/>
      </c>
      <c r="Z20" t="str">
        <f>IF(AND('4 - FORM TRAINING CAMP'!I31="",'4 - FORM TRAINING CAMP'!E31=""),"",IF('4 - FORM TRAINING CAMP'!I31="","No",'4 - FORM TRAINING CAMP'!I31))</f>
        <v/>
      </c>
      <c r="AA20" t="str">
        <f>IF('4 - FORM TRAINING CAMP'!J31="","",'4 - FORM TRAINING CAMP'!J31)</f>
        <v/>
      </c>
      <c r="AB20" s="9" t="str">
        <f>IF('4 - FORM TRAINING CAMP'!K31="","",'4 - FORM TRAINING CAMP'!K31)</f>
        <v/>
      </c>
      <c r="AC20" s="9" t="str">
        <f>IF('4 - FORM TRAINING CAMP'!N31="","",'4 - FORM TRAINING CAMP'!N31)</f>
        <v/>
      </c>
      <c r="AD20" s="9" t="str">
        <f>IF('4 - FORM TRAINING CAMP'!Q31="","",'4 - FORM TRAINING CAMP'!Q31)</f>
        <v/>
      </c>
      <c r="AE20" t="str">
        <f>IF('4 - FORM TRAINING CAMP'!T31="","",'4 - FORM TRAINING CAMP'!T31)</f>
        <v/>
      </c>
      <c r="AF20" t="str">
        <f>IF('4 - FORM TRAINING CAMP'!U31="","",'4 - FORM TRAINING CAMP'!U31)</f>
        <v/>
      </c>
      <c r="AG20" s="9" t="str">
        <f>IF('5 - TRANSPORT'!G31="","",'5 - TRANSPORT'!G31)</f>
        <v/>
      </c>
      <c r="AH20" t="str">
        <f>IF('5 - TRANSPORT'!H31="","",'5 - TRANSPORT'!H31)</f>
        <v/>
      </c>
      <c r="AI20" t="str">
        <f>IF('5 - TRANSPORT'!I31="","",'5 - TRANSPORT'!I31)</f>
        <v/>
      </c>
      <c r="AJ20" s="37" t="str">
        <f>IF('5 - TRANSPORT'!J31="","",'5 - TRANSPORT'!J31)</f>
        <v/>
      </c>
      <c r="AK20" t="str">
        <f>IF('5 - TRANSPORT'!K31="","",'5 - TRANSPORT'!K31)</f>
        <v/>
      </c>
      <c r="AL20" t="str">
        <f>IF('5 - TRANSPORT'!L31="","",'5 - TRANSPORT'!L31)</f>
        <v/>
      </c>
      <c r="AM20" t="str">
        <f>IF('5 - TRANSPORT'!M31="","",'5 - TRANSPORT'!M31)</f>
        <v/>
      </c>
      <c r="AN20" s="9" t="str">
        <f>IF('5 - TRANSPORT'!N31="","",'5 - TRANSPORT'!N31)</f>
        <v/>
      </c>
      <c r="AO20" t="str">
        <f>IF('5 - TRANSPORT'!O31="","",'5 - TRANSPORT'!O31)</f>
        <v/>
      </c>
      <c r="AP20" t="str">
        <f>IF('5 - TRANSPORT'!P31="","",'5 - TRANSPORT'!P31)</f>
        <v/>
      </c>
      <c r="AQ20" s="37" t="str">
        <f>IF('5 - TRANSPORT'!Q31="","",'5 - TRANSPORT'!Q31)</f>
        <v/>
      </c>
      <c r="AR20" t="str">
        <f>IF('5 - TRANSPORT'!R31="","",'5 - TRANSPORT'!R31)</f>
        <v/>
      </c>
      <c r="AS20" t="str">
        <f>IF('5 - TRANSPORT'!S31="","",'5 - TRANSPORT'!S31)</f>
        <v/>
      </c>
      <c r="AT20" t="str">
        <f>IF('5 - TRANSPORT'!T31="","",'5 - TRANSPORT'!T31)</f>
        <v/>
      </c>
      <c r="AU20" s="43" t="str">
        <f>IF('3 - FORM COMP'!K31="","",'3 - FORM COMP'!K31)</f>
        <v/>
      </c>
      <c r="AV20" t="str">
        <f>IF('3 - FORM COMP'!L31="","",'3 - FORM COMP'!L31)</f>
        <v/>
      </c>
      <c r="AW20" t="str">
        <f>IF('3 - FORM COMP'!N31="","",'3 - FORM COMP'!N31)</f>
        <v/>
      </c>
      <c r="AX20" t="str">
        <f>IF('3 - FORM COMP'!O31="","",'3 - FORM COMP'!O31)</f>
        <v/>
      </c>
      <c r="AY20" t="str">
        <f>IF('3 - FORM COMP'!Q31="","",'3 - FORM COMP'!Q31)</f>
        <v/>
      </c>
      <c r="AZ20" t="str">
        <f>IF('3 - FORM COMP'!R31="","",'3 - FORM COMP'!R31)</f>
        <v/>
      </c>
      <c r="BA20" t="str">
        <f>IF('3 - FORM COMP'!T31="","",'3 - FORM COMP'!T31)</f>
        <v/>
      </c>
      <c r="BB20" t="str">
        <f>IF('3 - FORM COMP'!U31="","",'3 - FORM COMP'!U31)</f>
        <v/>
      </c>
      <c r="BC20" t="str">
        <f>IF('3 - FORM COMP'!W31="","",'3 - FORM COMP'!W31)</f>
        <v/>
      </c>
      <c r="BD20" t="str">
        <f>IF('3 - FORM COMP'!X31="","",'3 - FORM COMP'!X31)</f>
        <v/>
      </c>
      <c r="BE20" t="str">
        <f>IF('4 - FORM TRAINING CAMP'!L31="","",'4 - FORM TRAINING CAMP'!L31)</f>
        <v/>
      </c>
      <c r="BF20" t="str">
        <f>IF('4 - FORM TRAINING CAMP'!M31="","",'4 - FORM TRAINING CAMP'!M31)</f>
        <v/>
      </c>
      <c r="BG20" t="str">
        <f>IF('4 - FORM TRAINING CAMP'!O31="","",'4 - FORM TRAINING CAMP'!O31)</f>
        <v/>
      </c>
      <c r="BH20" t="str">
        <f>IF('4 - FORM TRAINING CAMP'!P31="","",'4 - FORM TRAINING CAMP'!P31)</f>
        <v/>
      </c>
      <c r="BI20" t="str">
        <f>IF('4 - FORM TRAINING CAMP'!R31="","",'4 - FORM TRAINING CAMP'!R31)</f>
        <v/>
      </c>
      <c r="BJ20" t="str">
        <f>IF('4 - FORM TRAINING CAMP'!S31="","",'4 - FORM TRAINING CAMP'!S31)</f>
        <v/>
      </c>
    </row>
    <row r="21" spans="1:62">
      <c r="A21" t="str">
        <f>IF(E21="","",'1 - SUMMARY'!F$10)</f>
        <v/>
      </c>
      <c r="B21" t="str">
        <f t="shared" si="0"/>
        <v/>
      </c>
      <c r="C21" t="str">
        <f>IF(AMOUNT!D32="","",AMOUNT!D32)</f>
        <v/>
      </c>
      <c r="D21" t="str">
        <f>IF(E21="","",'2 - FORM GENERAL'!D32)</f>
        <v/>
      </c>
      <c r="E21" t="str">
        <f>IF('2 - FORM GENERAL'!E32="","",'2 - FORM GENERAL'!E32)</f>
        <v/>
      </c>
      <c r="F21" t="str">
        <f>IF('2 - FORM GENERAL'!F32="","",'2 - FORM GENERAL'!F32)</f>
        <v/>
      </c>
      <c r="G21" t="str">
        <f>IF('2 - FORM GENERAL'!G32="","",'2 - FORM GENERAL'!G32)</f>
        <v/>
      </c>
      <c r="H21" t="str">
        <f>IF('2 - FORM GENERAL'!H32="","",'2 - FORM GENERAL'!H32)</f>
        <v/>
      </c>
      <c r="I21" s="9" t="str">
        <f>IF('2 - FORM GENERAL'!I32="","",'2 - FORM GENERAL'!I32)</f>
        <v/>
      </c>
      <c r="J21" t="str">
        <f>IF('2 - FORM GENERAL'!J32="","",'2 - FORM GENERAL'!J32)</f>
        <v/>
      </c>
      <c r="K21" t="str">
        <f>IF('2 - FORM GENERAL'!K32="","",'2 - FORM GENERAL'!K32)</f>
        <v/>
      </c>
      <c r="L21" t="str">
        <f>IF('2 - FORM GENERAL'!L32="","",'2 - FORM GENERAL'!L32)</f>
        <v/>
      </c>
      <c r="M21" s="9" t="str">
        <f>IF('2 - FORM GENERAL'!M32="","",'2 - FORM GENERAL'!M32)</f>
        <v/>
      </c>
      <c r="N21" s="9" t="str">
        <f>IF('2 - FORM GENERAL'!N32="","",'2 - FORM GENERAL'!N32)</f>
        <v/>
      </c>
      <c r="O21" s="9" t="str">
        <f>IF('2 - FORM GENERAL'!O32="","",'2 - FORM GENERAL'!O32)</f>
        <v/>
      </c>
      <c r="P21" t="str">
        <f>IF('2 - FORM GENERAL'!P32="","",'2 - FORM GENERAL'!P32)</f>
        <v/>
      </c>
      <c r="Q21" t="str">
        <f>IF('3 - FORM COMP'!I32="","",'3 - FORM COMP'!I32)</f>
        <v/>
      </c>
      <c r="R21" s="9" t="str">
        <f>IF('3 - FORM COMP'!J32="","",'3 - FORM COMP'!J32)</f>
        <v/>
      </c>
      <c r="S21" s="9" t="str">
        <f>IF('3 - FORM COMP'!M32="","",'3 - FORM COMP'!M32)</f>
        <v/>
      </c>
      <c r="T21" s="9" t="str">
        <f>IF('3 - FORM COMP'!P32="","",'3 - FORM COMP'!P32)</f>
        <v/>
      </c>
      <c r="U21" s="9" t="str">
        <f>IF('3 - FORM COMP'!S32="","",'3 - FORM COMP'!S32)</f>
        <v/>
      </c>
      <c r="V21" s="9" t="str">
        <f>IF('3 - FORM COMP'!V32="","",'3 - FORM COMP'!V32)</f>
        <v/>
      </c>
      <c r="W21" t="str">
        <f>IF('3 - FORM COMP'!Y32="","",'3 - FORM COMP'!Y32)</f>
        <v/>
      </c>
      <c r="X21" t="str">
        <f>IF('3 - FORM COMP'!Z32="","",'3 - FORM COMP'!Z32)</f>
        <v/>
      </c>
      <c r="Y21" t="str">
        <f>IF('3 - FORM COMP'!AA32="","",'3 - FORM COMP'!AA32)</f>
        <v/>
      </c>
      <c r="Z21" t="str">
        <f>IF(AND('4 - FORM TRAINING CAMP'!I32="",'4 - FORM TRAINING CAMP'!E32=""),"",IF('4 - FORM TRAINING CAMP'!I32="","No",'4 - FORM TRAINING CAMP'!I32))</f>
        <v/>
      </c>
      <c r="AA21" t="str">
        <f>IF('4 - FORM TRAINING CAMP'!J32="","",'4 - FORM TRAINING CAMP'!J32)</f>
        <v/>
      </c>
      <c r="AB21" s="9" t="str">
        <f>IF('4 - FORM TRAINING CAMP'!K32="","",'4 - FORM TRAINING CAMP'!K32)</f>
        <v/>
      </c>
      <c r="AC21" s="9" t="str">
        <f>IF('4 - FORM TRAINING CAMP'!N32="","",'4 - FORM TRAINING CAMP'!N32)</f>
        <v/>
      </c>
      <c r="AD21" s="9" t="str">
        <f>IF('4 - FORM TRAINING CAMP'!Q32="","",'4 - FORM TRAINING CAMP'!Q32)</f>
        <v/>
      </c>
      <c r="AE21" t="str">
        <f>IF('4 - FORM TRAINING CAMP'!T32="","",'4 - FORM TRAINING CAMP'!T32)</f>
        <v/>
      </c>
      <c r="AF21" t="str">
        <f>IF('4 - FORM TRAINING CAMP'!U32="","",'4 - FORM TRAINING CAMP'!U32)</f>
        <v/>
      </c>
      <c r="AG21" s="9" t="str">
        <f>IF('5 - TRANSPORT'!G32="","",'5 - TRANSPORT'!G32)</f>
        <v/>
      </c>
      <c r="AH21" t="str">
        <f>IF('5 - TRANSPORT'!H32="","",'5 - TRANSPORT'!H32)</f>
        <v/>
      </c>
      <c r="AI21" t="str">
        <f>IF('5 - TRANSPORT'!I32="","",'5 - TRANSPORT'!I32)</f>
        <v/>
      </c>
      <c r="AJ21" s="37" t="str">
        <f>IF('5 - TRANSPORT'!J32="","",'5 - TRANSPORT'!J32)</f>
        <v/>
      </c>
      <c r="AK21" t="str">
        <f>IF('5 - TRANSPORT'!K32="","",'5 - TRANSPORT'!K32)</f>
        <v/>
      </c>
      <c r="AL21" t="str">
        <f>IF('5 - TRANSPORT'!L32="","",'5 - TRANSPORT'!L32)</f>
        <v/>
      </c>
      <c r="AM21" t="str">
        <f>IF('5 - TRANSPORT'!M32="","",'5 - TRANSPORT'!M32)</f>
        <v/>
      </c>
      <c r="AN21" s="9" t="str">
        <f>IF('5 - TRANSPORT'!N32="","",'5 - TRANSPORT'!N32)</f>
        <v/>
      </c>
      <c r="AO21" t="str">
        <f>IF('5 - TRANSPORT'!O32="","",'5 - TRANSPORT'!O32)</f>
        <v/>
      </c>
      <c r="AP21" t="str">
        <f>IF('5 - TRANSPORT'!P32="","",'5 - TRANSPORT'!P32)</f>
        <v/>
      </c>
      <c r="AQ21" s="37" t="str">
        <f>IF('5 - TRANSPORT'!Q32="","",'5 - TRANSPORT'!Q32)</f>
        <v/>
      </c>
      <c r="AR21" t="str">
        <f>IF('5 - TRANSPORT'!R32="","",'5 - TRANSPORT'!R32)</f>
        <v/>
      </c>
      <c r="AS21" t="str">
        <f>IF('5 - TRANSPORT'!S32="","",'5 - TRANSPORT'!S32)</f>
        <v/>
      </c>
      <c r="AT21" t="str">
        <f>IF('5 - TRANSPORT'!T32="","",'5 - TRANSPORT'!T32)</f>
        <v/>
      </c>
      <c r="AU21" s="43" t="str">
        <f>IF('3 - FORM COMP'!K32="","",'3 - FORM COMP'!K32)</f>
        <v/>
      </c>
      <c r="AV21" t="str">
        <f>IF('3 - FORM COMP'!L32="","",'3 - FORM COMP'!L32)</f>
        <v/>
      </c>
      <c r="AW21" t="str">
        <f>IF('3 - FORM COMP'!N32="","",'3 - FORM COMP'!N32)</f>
        <v/>
      </c>
      <c r="AX21" t="str">
        <f>IF('3 - FORM COMP'!O32="","",'3 - FORM COMP'!O32)</f>
        <v/>
      </c>
      <c r="AY21" t="str">
        <f>IF('3 - FORM COMP'!Q32="","",'3 - FORM COMP'!Q32)</f>
        <v/>
      </c>
      <c r="AZ21" t="str">
        <f>IF('3 - FORM COMP'!R32="","",'3 - FORM COMP'!R32)</f>
        <v/>
      </c>
      <c r="BA21" t="str">
        <f>IF('3 - FORM COMP'!T32="","",'3 - FORM COMP'!T32)</f>
        <v/>
      </c>
      <c r="BB21" t="str">
        <f>IF('3 - FORM COMP'!U32="","",'3 - FORM COMP'!U32)</f>
        <v/>
      </c>
      <c r="BC21" t="str">
        <f>IF('3 - FORM COMP'!W32="","",'3 - FORM COMP'!W32)</f>
        <v/>
      </c>
      <c r="BD21" t="str">
        <f>IF('3 - FORM COMP'!X32="","",'3 - FORM COMP'!X32)</f>
        <v/>
      </c>
      <c r="BE21" t="str">
        <f>IF('4 - FORM TRAINING CAMP'!L32="","",'4 - FORM TRAINING CAMP'!L32)</f>
        <v/>
      </c>
      <c r="BF21" t="str">
        <f>IF('4 - FORM TRAINING CAMP'!M32="","",'4 - FORM TRAINING CAMP'!M32)</f>
        <v/>
      </c>
      <c r="BG21" t="str">
        <f>IF('4 - FORM TRAINING CAMP'!O32="","",'4 - FORM TRAINING CAMP'!O32)</f>
        <v/>
      </c>
      <c r="BH21" t="str">
        <f>IF('4 - FORM TRAINING CAMP'!P32="","",'4 - FORM TRAINING CAMP'!P32)</f>
        <v/>
      </c>
      <c r="BI21" t="str">
        <f>IF('4 - FORM TRAINING CAMP'!R32="","",'4 - FORM TRAINING CAMP'!R32)</f>
        <v/>
      </c>
      <c r="BJ21" t="str">
        <f>IF('4 - FORM TRAINING CAMP'!S32="","",'4 - FORM TRAINING CAMP'!S32)</f>
        <v/>
      </c>
    </row>
    <row r="22" spans="1:62">
      <c r="A22" t="str">
        <f>IF(E22="","",'1 - SUMMARY'!F$10)</f>
        <v/>
      </c>
      <c r="B22" t="str">
        <f t="shared" si="0"/>
        <v/>
      </c>
      <c r="C22" t="str">
        <f>IF(AMOUNT!D33="","",AMOUNT!D33)</f>
        <v/>
      </c>
      <c r="D22" t="str">
        <f>IF(E22="","",'2 - FORM GENERAL'!D33)</f>
        <v/>
      </c>
      <c r="E22" t="str">
        <f>IF('2 - FORM GENERAL'!E33="","",'2 - FORM GENERAL'!E33)</f>
        <v/>
      </c>
      <c r="F22" t="str">
        <f>IF('2 - FORM GENERAL'!F33="","",'2 - FORM GENERAL'!F33)</f>
        <v/>
      </c>
      <c r="G22" t="str">
        <f>IF('2 - FORM GENERAL'!G33="","",'2 - FORM GENERAL'!G33)</f>
        <v/>
      </c>
      <c r="H22" t="str">
        <f>IF('2 - FORM GENERAL'!H33="","",'2 - FORM GENERAL'!H33)</f>
        <v/>
      </c>
      <c r="I22" s="9" t="str">
        <f>IF('2 - FORM GENERAL'!I33="","",'2 - FORM GENERAL'!I33)</f>
        <v/>
      </c>
      <c r="J22" t="str">
        <f>IF('2 - FORM GENERAL'!J33="","",'2 - FORM GENERAL'!J33)</f>
        <v/>
      </c>
      <c r="K22" t="str">
        <f>IF('2 - FORM GENERAL'!K33="","",'2 - FORM GENERAL'!K33)</f>
        <v/>
      </c>
      <c r="L22" t="str">
        <f>IF('2 - FORM GENERAL'!L33="","",'2 - FORM GENERAL'!L33)</f>
        <v/>
      </c>
      <c r="M22" s="9" t="str">
        <f>IF('2 - FORM GENERAL'!M33="","",'2 - FORM GENERAL'!M33)</f>
        <v/>
      </c>
      <c r="N22" s="9" t="str">
        <f>IF('2 - FORM GENERAL'!N33="","",'2 - FORM GENERAL'!N33)</f>
        <v/>
      </c>
      <c r="O22" s="9" t="str">
        <f>IF('2 - FORM GENERAL'!O33="","",'2 - FORM GENERAL'!O33)</f>
        <v/>
      </c>
      <c r="P22" t="str">
        <f>IF('2 - FORM GENERAL'!P33="","",'2 - FORM GENERAL'!P33)</f>
        <v/>
      </c>
      <c r="Q22" t="str">
        <f>IF('3 - FORM COMP'!I33="","",'3 - FORM COMP'!I33)</f>
        <v/>
      </c>
      <c r="R22" s="9" t="str">
        <f>IF('3 - FORM COMP'!J33="","",'3 - FORM COMP'!J33)</f>
        <v/>
      </c>
      <c r="S22" s="9" t="str">
        <f>IF('3 - FORM COMP'!M33="","",'3 - FORM COMP'!M33)</f>
        <v/>
      </c>
      <c r="T22" s="9" t="str">
        <f>IF('3 - FORM COMP'!P33="","",'3 - FORM COMP'!P33)</f>
        <v/>
      </c>
      <c r="U22" s="9" t="str">
        <f>IF('3 - FORM COMP'!S33="","",'3 - FORM COMP'!S33)</f>
        <v/>
      </c>
      <c r="V22" s="9" t="str">
        <f>IF('3 - FORM COMP'!V33="","",'3 - FORM COMP'!V33)</f>
        <v/>
      </c>
      <c r="W22" t="str">
        <f>IF('3 - FORM COMP'!Y33="","",'3 - FORM COMP'!Y33)</f>
        <v/>
      </c>
      <c r="X22" t="str">
        <f>IF('3 - FORM COMP'!Z33="","",'3 - FORM COMP'!Z33)</f>
        <v/>
      </c>
      <c r="Y22" t="str">
        <f>IF('3 - FORM COMP'!AA33="","",'3 - FORM COMP'!AA33)</f>
        <v/>
      </c>
      <c r="Z22" t="str">
        <f>IF(AND('4 - FORM TRAINING CAMP'!I33="",'4 - FORM TRAINING CAMP'!E33=""),"",IF('4 - FORM TRAINING CAMP'!I33="","No",'4 - FORM TRAINING CAMP'!I33))</f>
        <v/>
      </c>
      <c r="AA22" t="str">
        <f>IF('4 - FORM TRAINING CAMP'!J33="","",'4 - FORM TRAINING CAMP'!J33)</f>
        <v/>
      </c>
      <c r="AB22" s="9" t="str">
        <f>IF('4 - FORM TRAINING CAMP'!K33="","",'4 - FORM TRAINING CAMP'!K33)</f>
        <v/>
      </c>
      <c r="AC22" s="9" t="str">
        <f>IF('4 - FORM TRAINING CAMP'!N33="","",'4 - FORM TRAINING CAMP'!N33)</f>
        <v/>
      </c>
      <c r="AD22" s="9" t="str">
        <f>IF('4 - FORM TRAINING CAMP'!Q33="","",'4 - FORM TRAINING CAMP'!Q33)</f>
        <v/>
      </c>
      <c r="AE22" t="str">
        <f>IF('4 - FORM TRAINING CAMP'!T33="","",'4 - FORM TRAINING CAMP'!T33)</f>
        <v/>
      </c>
      <c r="AF22" t="str">
        <f>IF('4 - FORM TRAINING CAMP'!U33="","",'4 - FORM TRAINING CAMP'!U33)</f>
        <v/>
      </c>
      <c r="AG22" s="9" t="str">
        <f>IF('5 - TRANSPORT'!G33="","",'5 - TRANSPORT'!G33)</f>
        <v/>
      </c>
      <c r="AH22" t="str">
        <f>IF('5 - TRANSPORT'!H33="","",'5 - TRANSPORT'!H33)</f>
        <v/>
      </c>
      <c r="AI22" t="str">
        <f>IF('5 - TRANSPORT'!I33="","",'5 - TRANSPORT'!I33)</f>
        <v/>
      </c>
      <c r="AJ22" s="37" t="str">
        <f>IF('5 - TRANSPORT'!J33="","",'5 - TRANSPORT'!J33)</f>
        <v/>
      </c>
      <c r="AK22" t="str">
        <f>IF('5 - TRANSPORT'!K33="","",'5 - TRANSPORT'!K33)</f>
        <v/>
      </c>
      <c r="AL22" t="str">
        <f>IF('5 - TRANSPORT'!L33="","",'5 - TRANSPORT'!L33)</f>
        <v/>
      </c>
      <c r="AM22" t="str">
        <f>IF('5 - TRANSPORT'!M33="","",'5 - TRANSPORT'!M33)</f>
        <v/>
      </c>
      <c r="AN22" s="9" t="str">
        <f>IF('5 - TRANSPORT'!N33="","",'5 - TRANSPORT'!N33)</f>
        <v/>
      </c>
      <c r="AO22" t="str">
        <f>IF('5 - TRANSPORT'!O33="","",'5 - TRANSPORT'!O33)</f>
        <v/>
      </c>
      <c r="AP22" t="str">
        <f>IF('5 - TRANSPORT'!P33="","",'5 - TRANSPORT'!P33)</f>
        <v/>
      </c>
      <c r="AQ22" s="37" t="str">
        <f>IF('5 - TRANSPORT'!Q33="","",'5 - TRANSPORT'!Q33)</f>
        <v/>
      </c>
      <c r="AR22" t="str">
        <f>IF('5 - TRANSPORT'!R33="","",'5 - TRANSPORT'!R33)</f>
        <v/>
      </c>
      <c r="AS22" t="str">
        <f>IF('5 - TRANSPORT'!S33="","",'5 - TRANSPORT'!S33)</f>
        <v/>
      </c>
      <c r="AT22" t="str">
        <f>IF('5 - TRANSPORT'!T33="","",'5 - TRANSPORT'!T33)</f>
        <v/>
      </c>
      <c r="AU22" s="43" t="str">
        <f>IF('3 - FORM COMP'!K33="","",'3 - FORM COMP'!K33)</f>
        <v/>
      </c>
      <c r="AV22" t="str">
        <f>IF('3 - FORM COMP'!L33="","",'3 - FORM COMP'!L33)</f>
        <v/>
      </c>
      <c r="AW22" t="str">
        <f>IF('3 - FORM COMP'!N33="","",'3 - FORM COMP'!N33)</f>
        <v/>
      </c>
      <c r="AX22" t="str">
        <f>IF('3 - FORM COMP'!O33="","",'3 - FORM COMP'!O33)</f>
        <v/>
      </c>
      <c r="AY22" t="str">
        <f>IF('3 - FORM COMP'!Q33="","",'3 - FORM COMP'!Q33)</f>
        <v/>
      </c>
      <c r="AZ22" t="str">
        <f>IF('3 - FORM COMP'!R33="","",'3 - FORM COMP'!R33)</f>
        <v/>
      </c>
      <c r="BA22" t="str">
        <f>IF('3 - FORM COMP'!T33="","",'3 - FORM COMP'!T33)</f>
        <v/>
      </c>
      <c r="BB22" t="str">
        <f>IF('3 - FORM COMP'!U33="","",'3 - FORM COMP'!U33)</f>
        <v/>
      </c>
      <c r="BC22" t="str">
        <f>IF('3 - FORM COMP'!W33="","",'3 - FORM COMP'!W33)</f>
        <v/>
      </c>
      <c r="BD22" t="str">
        <f>IF('3 - FORM COMP'!X33="","",'3 - FORM COMP'!X33)</f>
        <v/>
      </c>
      <c r="BE22" t="str">
        <f>IF('4 - FORM TRAINING CAMP'!L33="","",'4 - FORM TRAINING CAMP'!L33)</f>
        <v/>
      </c>
      <c r="BF22" t="str">
        <f>IF('4 - FORM TRAINING CAMP'!M33="","",'4 - FORM TRAINING CAMP'!M33)</f>
        <v/>
      </c>
      <c r="BG22" t="str">
        <f>IF('4 - FORM TRAINING CAMP'!O33="","",'4 - FORM TRAINING CAMP'!O33)</f>
        <v/>
      </c>
      <c r="BH22" t="str">
        <f>IF('4 - FORM TRAINING CAMP'!P33="","",'4 - FORM TRAINING CAMP'!P33)</f>
        <v/>
      </c>
      <c r="BI22" t="str">
        <f>IF('4 - FORM TRAINING CAMP'!R33="","",'4 - FORM TRAINING CAMP'!R33)</f>
        <v/>
      </c>
      <c r="BJ22" t="str">
        <f>IF('4 - FORM TRAINING CAMP'!S33="","",'4 - FORM TRAINING CAMP'!S33)</f>
        <v/>
      </c>
    </row>
    <row r="23" spans="1:62">
      <c r="A23" t="str">
        <f>IF(E23="","",'1 - SUMMARY'!F$10)</f>
        <v/>
      </c>
      <c r="B23" t="str">
        <f t="shared" si="0"/>
        <v/>
      </c>
      <c r="C23" t="str">
        <f>IF(AMOUNT!D34="","",AMOUNT!D34)</f>
        <v/>
      </c>
      <c r="D23" t="str">
        <f>IF(E23="","",'2 - FORM GENERAL'!D34)</f>
        <v/>
      </c>
      <c r="E23" t="str">
        <f>IF('2 - FORM GENERAL'!E34="","",'2 - FORM GENERAL'!E34)</f>
        <v/>
      </c>
      <c r="F23" t="str">
        <f>IF('2 - FORM GENERAL'!F34="","",'2 - FORM GENERAL'!F34)</f>
        <v/>
      </c>
      <c r="G23" t="str">
        <f>IF('2 - FORM GENERAL'!G34="","",'2 - FORM GENERAL'!G34)</f>
        <v/>
      </c>
      <c r="H23" t="str">
        <f>IF('2 - FORM GENERAL'!H34="","",'2 - FORM GENERAL'!H34)</f>
        <v/>
      </c>
      <c r="I23" s="9" t="str">
        <f>IF('2 - FORM GENERAL'!I34="","",'2 - FORM GENERAL'!I34)</f>
        <v/>
      </c>
      <c r="J23" t="str">
        <f>IF('2 - FORM GENERAL'!J34="","",'2 - FORM GENERAL'!J34)</f>
        <v/>
      </c>
      <c r="K23" t="str">
        <f>IF('2 - FORM GENERAL'!K34="","",'2 - FORM GENERAL'!K34)</f>
        <v/>
      </c>
      <c r="L23" t="str">
        <f>IF('2 - FORM GENERAL'!L34="","",'2 - FORM GENERAL'!L34)</f>
        <v/>
      </c>
      <c r="M23" s="9" t="str">
        <f>IF('2 - FORM GENERAL'!M34="","",'2 - FORM GENERAL'!M34)</f>
        <v/>
      </c>
      <c r="N23" s="9" t="str">
        <f>IF('2 - FORM GENERAL'!N34="","",'2 - FORM GENERAL'!N34)</f>
        <v/>
      </c>
      <c r="O23" s="9" t="str">
        <f>IF('2 - FORM GENERAL'!O34="","",'2 - FORM GENERAL'!O34)</f>
        <v/>
      </c>
      <c r="P23" t="str">
        <f>IF('2 - FORM GENERAL'!P34="","",'2 - FORM GENERAL'!P34)</f>
        <v/>
      </c>
      <c r="Q23" t="str">
        <f>IF('3 - FORM COMP'!I34="","",'3 - FORM COMP'!I34)</f>
        <v/>
      </c>
      <c r="R23" s="9" t="str">
        <f>IF('3 - FORM COMP'!J34="","",'3 - FORM COMP'!J34)</f>
        <v/>
      </c>
      <c r="S23" s="9" t="str">
        <f>IF('3 - FORM COMP'!M34="","",'3 - FORM COMP'!M34)</f>
        <v/>
      </c>
      <c r="T23" s="9" t="str">
        <f>IF('3 - FORM COMP'!P34="","",'3 - FORM COMP'!P34)</f>
        <v/>
      </c>
      <c r="U23" s="9" t="str">
        <f>IF('3 - FORM COMP'!S34="","",'3 - FORM COMP'!S34)</f>
        <v/>
      </c>
      <c r="V23" s="9" t="str">
        <f>IF('3 - FORM COMP'!V34="","",'3 - FORM COMP'!V34)</f>
        <v/>
      </c>
      <c r="W23" t="str">
        <f>IF('3 - FORM COMP'!Y34="","",'3 - FORM COMP'!Y34)</f>
        <v/>
      </c>
      <c r="X23" t="str">
        <f>IF('3 - FORM COMP'!Z34="","",'3 - FORM COMP'!Z34)</f>
        <v/>
      </c>
      <c r="Y23" t="str">
        <f>IF('3 - FORM COMP'!AA34="","",'3 - FORM COMP'!AA34)</f>
        <v/>
      </c>
      <c r="Z23" t="str">
        <f>IF(AND('4 - FORM TRAINING CAMP'!I34="",'4 - FORM TRAINING CAMP'!E34=""),"",IF('4 - FORM TRAINING CAMP'!I34="","No",'4 - FORM TRAINING CAMP'!I34))</f>
        <v/>
      </c>
      <c r="AA23" t="str">
        <f>IF('4 - FORM TRAINING CAMP'!J34="","",'4 - FORM TRAINING CAMP'!J34)</f>
        <v/>
      </c>
      <c r="AB23" s="9" t="str">
        <f>IF('4 - FORM TRAINING CAMP'!K34="","",'4 - FORM TRAINING CAMP'!K34)</f>
        <v/>
      </c>
      <c r="AC23" s="9" t="str">
        <f>IF('4 - FORM TRAINING CAMP'!N34="","",'4 - FORM TRAINING CAMP'!N34)</f>
        <v/>
      </c>
      <c r="AD23" s="9" t="str">
        <f>IF('4 - FORM TRAINING CAMP'!Q34="","",'4 - FORM TRAINING CAMP'!Q34)</f>
        <v/>
      </c>
      <c r="AE23" t="str">
        <f>IF('4 - FORM TRAINING CAMP'!T34="","",'4 - FORM TRAINING CAMP'!T34)</f>
        <v/>
      </c>
      <c r="AF23" t="str">
        <f>IF('4 - FORM TRAINING CAMP'!U34="","",'4 - FORM TRAINING CAMP'!U34)</f>
        <v/>
      </c>
      <c r="AG23" s="9" t="str">
        <f>IF('5 - TRANSPORT'!G34="","",'5 - TRANSPORT'!G34)</f>
        <v/>
      </c>
      <c r="AH23" t="str">
        <f>IF('5 - TRANSPORT'!H34="","",'5 - TRANSPORT'!H34)</f>
        <v/>
      </c>
      <c r="AI23" t="str">
        <f>IF('5 - TRANSPORT'!I34="","",'5 - TRANSPORT'!I34)</f>
        <v/>
      </c>
      <c r="AJ23" s="37" t="str">
        <f>IF('5 - TRANSPORT'!J34="","",'5 - TRANSPORT'!J34)</f>
        <v/>
      </c>
      <c r="AK23" t="str">
        <f>IF('5 - TRANSPORT'!K34="","",'5 - TRANSPORT'!K34)</f>
        <v/>
      </c>
      <c r="AL23" t="str">
        <f>IF('5 - TRANSPORT'!L34="","",'5 - TRANSPORT'!L34)</f>
        <v/>
      </c>
      <c r="AM23" t="str">
        <f>IF('5 - TRANSPORT'!M34="","",'5 - TRANSPORT'!M34)</f>
        <v/>
      </c>
      <c r="AN23" s="9" t="str">
        <f>IF('5 - TRANSPORT'!N34="","",'5 - TRANSPORT'!N34)</f>
        <v/>
      </c>
      <c r="AO23" t="str">
        <f>IF('5 - TRANSPORT'!O34="","",'5 - TRANSPORT'!O34)</f>
        <v/>
      </c>
      <c r="AP23" t="str">
        <f>IF('5 - TRANSPORT'!P34="","",'5 - TRANSPORT'!P34)</f>
        <v/>
      </c>
      <c r="AQ23" s="37" t="str">
        <f>IF('5 - TRANSPORT'!Q34="","",'5 - TRANSPORT'!Q34)</f>
        <v/>
      </c>
      <c r="AR23" t="str">
        <f>IF('5 - TRANSPORT'!R34="","",'5 - TRANSPORT'!R34)</f>
        <v/>
      </c>
      <c r="AS23" t="str">
        <f>IF('5 - TRANSPORT'!S34="","",'5 - TRANSPORT'!S34)</f>
        <v/>
      </c>
      <c r="AT23" t="str">
        <f>IF('5 - TRANSPORT'!T34="","",'5 - TRANSPORT'!T34)</f>
        <v/>
      </c>
      <c r="AU23" s="43" t="str">
        <f>IF('3 - FORM COMP'!K34="","",'3 - FORM COMP'!K34)</f>
        <v/>
      </c>
      <c r="AV23" t="str">
        <f>IF('3 - FORM COMP'!L34="","",'3 - FORM COMP'!L34)</f>
        <v/>
      </c>
      <c r="AW23" t="str">
        <f>IF('3 - FORM COMP'!N34="","",'3 - FORM COMP'!N34)</f>
        <v/>
      </c>
      <c r="AX23" t="str">
        <f>IF('3 - FORM COMP'!O34="","",'3 - FORM COMP'!O34)</f>
        <v/>
      </c>
      <c r="AY23" t="str">
        <f>IF('3 - FORM COMP'!Q34="","",'3 - FORM COMP'!Q34)</f>
        <v/>
      </c>
      <c r="AZ23" t="str">
        <f>IF('3 - FORM COMP'!R34="","",'3 - FORM COMP'!R34)</f>
        <v/>
      </c>
      <c r="BA23" t="str">
        <f>IF('3 - FORM COMP'!T34="","",'3 - FORM COMP'!T34)</f>
        <v/>
      </c>
      <c r="BB23" t="str">
        <f>IF('3 - FORM COMP'!U34="","",'3 - FORM COMP'!U34)</f>
        <v/>
      </c>
      <c r="BC23" t="str">
        <f>IF('3 - FORM COMP'!W34="","",'3 - FORM COMP'!W34)</f>
        <v/>
      </c>
      <c r="BD23" t="str">
        <f>IF('3 - FORM COMP'!X34="","",'3 - FORM COMP'!X34)</f>
        <v/>
      </c>
      <c r="BE23" t="str">
        <f>IF('4 - FORM TRAINING CAMP'!L34="","",'4 - FORM TRAINING CAMP'!L34)</f>
        <v/>
      </c>
      <c r="BF23" t="str">
        <f>IF('4 - FORM TRAINING CAMP'!M34="","",'4 - FORM TRAINING CAMP'!M34)</f>
        <v/>
      </c>
      <c r="BG23" t="str">
        <f>IF('4 - FORM TRAINING CAMP'!O34="","",'4 - FORM TRAINING CAMP'!O34)</f>
        <v/>
      </c>
      <c r="BH23" t="str">
        <f>IF('4 - FORM TRAINING CAMP'!P34="","",'4 - FORM TRAINING CAMP'!P34)</f>
        <v/>
      </c>
      <c r="BI23" t="str">
        <f>IF('4 - FORM TRAINING CAMP'!R34="","",'4 - FORM TRAINING CAMP'!R34)</f>
        <v/>
      </c>
      <c r="BJ23" t="str">
        <f>IF('4 - FORM TRAINING CAMP'!S34="","",'4 - FORM TRAINING CAMP'!S34)</f>
        <v/>
      </c>
    </row>
    <row r="24" spans="1:62">
      <c r="A24" t="str">
        <f>IF(E24="","",'1 - SUMMARY'!F$10)</f>
        <v/>
      </c>
      <c r="B24" t="str">
        <f t="shared" si="0"/>
        <v/>
      </c>
      <c r="C24" t="str">
        <f>IF(AMOUNT!D35="","",AMOUNT!D35)</f>
        <v/>
      </c>
      <c r="D24" t="str">
        <f>IF(E24="","",'2 - FORM GENERAL'!D35)</f>
        <v/>
      </c>
      <c r="E24" t="str">
        <f>IF('2 - FORM GENERAL'!E35="","",'2 - FORM GENERAL'!E35)</f>
        <v/>
      </c>
      <c r="F24" t="str">
        <f>IF('2 - FORM GENERAL'!F35="","",'2 - FORM GENERAL'!F35)</f>
        <v/>
      </c>
      <c r="G24" t="str">
        <f>IF('2 - FORM GENERAL'!G35="","",'2 - FORM GENERAL'!G35)</f>
        <v/>
      </c>
      <c r="H24" t="str">
        <f>IF('2 - FORM GENERAL'!H35="","",'2 - FORM GENERAL'!H35)</f>
        <v/>
      </c>
      <c r="I24" s="9" t="str">
        <f>IF('2 - FORM GENERAL'!I35="","",'2 - FORM GENERAL'!I35)</f>
        <v/>
      </c>
      <c r="J24" t="str">
        <f>IF('2 - FORM GENERAL'!J35="","",'2 - FORM GENERAL'!J35)</f>
        <v/>
      </c>
      <c r="K24" t="str">
        <f>IF('2 - FORM GENERAL'!K35="","",'2 - FORM GENERAL'!K35)</f>
        <v/>
      </c>
      <c r="L24" t="str">
        <f>IF('2 - FORM GENERAL'!L35="","",'2 - FORM GENERAL'!L35)</f>
        <v/>
      </c>
      <c r="M24" s="9" t="str">
        <f>IF('2 - FORM GENERAL'!M35="","",'2 - FORM GENERAL'!M35)</f>
        <v/>
      </c>
      <c r="N24" s="9" t="str">
        <f>IF('2 - FORM GENERAL'!N35="","",'2 - FORM GENERAL'!N35)</f>
        <v/>
      </c>
      <c r="O24" s="9" t="str">
        <f>IF('2 - FORM GENERAL'!O35="","",'2 - FORM GENERAL'!O35)</f>
        <v/>
      </c>
      <c r="P24" t="str">
        <f>IF('2 - FORM GENERAL'!P35="","",'2 - FORM GENERAL'!P35)</f>
        <v/>
      </c>
      <c r="Q24" t="str">
        <f>IF('3 - FORM COMP'!I35="","",'3 - FORM COMP'!I35)</f>
        <v/>
      </c>
      <c r="R24" s="9" t="str">
        <f>IF('3 - FORM COMP'!J35="","",'3 - FORM COMP'!J35)</f>
        <v/>
      </c>
      <c r="S24" s="9" t="str">
        <f>IF('3 - FORM COMP'!M35="","",'3 - FORM COMP'!M35)</f>
        <v/>
      </c>
      <c r="T24" s="9" t="str">
        <f>IF('3 - FORM COMP'!P35="","",'3 - FORM COMP'!P35)</f>
        <v/>
      </c>
      <c r="U24" s="9" t="str">
        <f>IF('3 - FORM COMP'!S35="","",'3 - FORM COMP'!S35)</f>
        <v/>
      </c>
      <c r="V24" s="9" t="str">
        <f>IF('3 - FORM COMP'!V35="","",'3 - FORM COMP'!V35)</f>
        <v/>
      </c>
      <c r="W24" t="str">
        <f>IF('3 - FORM COMP'!Y35="","",'3 - FORM COMP'!Y35)</f>
        <v/>
      </c>
      <c r="X24" t="str">
        <f>IF('3 - FORM COMP'!Z35="","",'3 - FORM COMP'!Z35)</f>
        <v/>
      </c>
      <c r="Y24" t="str">
        <f>IF('3 - FORM COMP'!AA35="","",'3 - FORM COMP'!AA35)</f>
        <v/>
      </c>
      <c r="Z24" t="str">
        <f>IF(AND('4 - FORM TRAINING CAMP'!I35="",'4 - FORM TRAINING CAMP'!E35=""),"",IF('4 - FORM TRAINING CAMP'!I35="","No",'4 - FORM TRAINING CAMP'!I35))</f>
        <v/>
      </c>
      <c r="AA24" t="str">
        <f>IF('4 - FORM TRAINING CAMP'!J35="","",'4 - FORM TRAINING CAMP'!J35)</f>
        <v/>
      </c>
      <c r="AB24" s="9" t="str">
        <f>IF('4 - FORM TRAINING CAMP'!K35="","",'4 - FORM TRAINING CAMP'!K35)</f>
        <v/>
      </c>
      <c r="AC24" s="9" t="str">
        <f>IF('4 - FORM TRAINING CAMP'!N35="","",'4 - FORM TRAINING CAMP'!N35)</f>
        <v/>
      </c>
      <c r="AD24" s="9" t="str">
        <f>IF('4 - FORM TRAINING CAMP'!Q35="","",'4 - FORM TRAINING CAMP'!Q35)</f>
        <v/>
      </c>
      <c r="AE24" t="str">
        <f>IF('4 - FORM TRAINING CAMP'!T35="","",'4 - FORM TRAINING CAMP'!T35)</f>
        <v/>
      </c>
      <c r="AF24" t="str">
        <f>IF('4 - FORM TRAINING CAMP'!U35="","",'4 - FORM TRAINING CAMP'!U35)</f>
        <v/>
      </c>
      <c r="AG24" s="9" t="str">
        <f>IF('5 - TRANSPORT'!G35="","",'5 - TRANSPORT'!G35)</f>
        <v/>
      </c>
      <c r="AH24" t="str">
        <f>IF('5 - TRANSPORT'!H35="","",'5 - TRANSPORT'!H35)</f>
        <v/>
      </c>
      <c r="AI24" t="str">
        <f>IF('5 - TRANSPORT'!I35="","",'5 - TRANSPORT'!I35)</f>
        <v/>
      </c>
      <c r="AJ24" s="37" t="str">
        <f>IF('5 - TRANSPORT'!J35="","",'5 - TRANSPORT'!J35)</f>
        <v/>
      </c>
      <c r="AK24" t="str">
        <f>IF('5 - TRANSPORT'!K35="","",'5 - TRANSPORT'!K35)</f>
        <v/>
      </c>
      <c r="AL24" t="str">
        <f>IF('5 - TRANSPORT'!L35="","",'5 - TRANSPORT'!L35)</f>
        <v/>
      </c>
      <c r="AM24" t="str">
        <f>IF('5 - TRANSPORT'!M35="","",'5 - TRANSPORT'!M35)</f>
        <v/>
      </c>
      <c r="AN24" s="9" t="str">
        <f>IF('5 - TRANSPORT'!N35="","",'5 - TRANSPORT'!N35)</f>
        <v/>
      </c>
      <c r="AO24" t="str">
        <f>IF('5 - TRANSPORT'!O35="","",'5 - TRANSPORT'!O35)</f>
        <v/>
      </c>
      <c r="AP24" t="str">
        <f>IF('5 - TRANSPORT'!P35="","",'5 - TRANSPORT'!P35)</f>
        <v/>
      </c>
      <c r="AQ24" s="37" t="str">
        <f>IF('5 - TRANSPORT'!Q35="","",'5 - TRANSPORT'!Q35)</f>
        <v/>
      </c>
      <c r="AR24" t="str">
        <f>IF('5 - TRANSPORT'!R35="","",'5 - TRANSPORT'!R35)</f>
        <v/>
      </c>
      <c r="AS24" t="str">
        <f>IF('5 - TRANSPORT'!S35="","",'5 - TRANSPORT'!S35)</f>
        <v/>
      </c>
      <c r="AT24" t="str">
        <f>IF('5 - TRANSPORT'!T35="","",'5 - TRANSPORT'!T35)</f>
        <v/>
      </c>
      <c r="AU24" s="43" t="str">
        <f>IF('3 - FORM COMP'!K35="","",'3 - FORM COMP'!K35)</f>
        <v/>
      </c>
      <c r="AV24" t="str">
        <f>IF('3 - FORM COMP'!L35="","",'3 - FORM COMP'!L35)</f>
        <v/>
      </c>
      <c r="AW24" t="str">
        <f>IF('3 - FORM COMP'!N35="","",'3 - FORM COMP'!N35)</f>
        <v/>
      </c>
      <c r="AX24" t="str">
        <f>IF('3 - FORM COMP'!O35="","",'3 - FORM COMP'!O35)</f>
        <v/>
      </c>
      <c r="AY24" t="str">
        <f>IF('3 - FORM COMP'!Q35="","",'3 - FORM COMP'!Q35)</f>
        <v/>
      </c>
      <c r="AZ24" t="str">
        <f>IF('3 - FORM COMP'!R35="","",'3 - FORM COMP'!R35)</f>
        <v/>
      </c>
      <c r="BA24" t="str">
        <f>IF('3 - FORM COMP'!T35="","",'3 - FORM COMP'!T35)</f>
        <v/>
      </c>
      <c r="BB24" t="str">
        <f>IF('3 - FORM COMP'!U35="","",'3 - FORM COMP'!U35)</f>
        <v/>
      </c>
      <c r="BC24" t="str">
        <f>IF('3 - FORM COMP'!W35="","",'3 - FORM COMP'!W35)</f>
        <v/>
      </c>
      <c r="BD24" t="str">
        <f>IF('3 - FORM COMP'!X35="","",'3 - FORM COMP'!X35)</f>
        <v/>
      </c>
      <c r="BE24" t="str">
        <f>IF('4 - FORM TRAINING CAMP'!L35="","",'4 - FORM TRAINING CAMP'!L35)</f>
        <v/>
      </c>
      <c r="BF24" t="str">
        <f>IF('4 - FORM TRAINING CAMP'!M35="","",'4 - FORM TRAINING CAMP'!M35)</f>
        <v/>
      </c>
      <c r="BG24" t="str">
        <f>IF('4 - FORM TRAINING CAMP'!O35="","",'4 - FORM TRAINING CAMP'!O35)</f>
        <v/>
      </c>
      <c r="BH24" t="str">
        <f>IF('4 - FORM TRAINING CAMP'!P35="","",'4 - FORM TRAINING CAMP'!P35)</f>
        <v/>
      </c>
      <c r="BI24" t="str">
        <f>IF('4 - FORM TRAINING CAMP'!R35="","",'4 - FORM TRAINING CAMP'!R35)</f>
        <v/>
      </c>
      <c r="BJ24" t="str">
        <f>IF('4 - FORM TRAINING CAMP'!S35="","",'4 - FORM TRAINING CAMP'!S35)</f>
        <v/>
      </c>
    </row>
    <row r="25" spans="1:62">
      <c r="A25" t="str">
        <f>IF(E25="","",'1 - SUMMARY'!F$10)</f>
        <v/>
      </c>
      <c r="B25" t="str">
        <f t="shared" si="0"/>
        <v/>
      </c>
      <c r="C25" t="str">
        <f>IF(AMOUNT!D36="","",AMOUNT!D36)</f>
        <v/>
      </c>
      <c r="D25" t="str">
        <f>IF(E25="","",'2 - FORM GENERAL'!D36)</f>
        <v/>
      </c>
      <c r="E25" t="str">
        <f>IF('2 - FORM GENERAL'!E36="","",'2 - FORM GENERAL'!E36)</f>
        <v/>
      </c>
      <c r="F25" t="str">
        <f>IF('2 - FORM GENERAL'!F36="","",'2 - FORM GENERAL'!F36)</f>
        <v/>
      </c>
      <c r="G25" t="str">
        <f>IF('2 - FORM GENERAL'!G36="","",'2 - FORM GENERAL'!G36)</f>
        <v/>
      </c>
      <c r="H25" t="str">
        <f>IF('2 - FORM GENERAL'!H36="","",'2 - FORM GENERAL'!H36)</f>
        <v/>
      </c>
      <c r="I25" s="9" t="str">
        <f>IF('2 - FORM GENERAL'!I36="","",'2 - FORM GENERAL'!I36)</f>
        <v/>
      </c>
      <c r="J25" t="str">
        <f>IF('2 - FORM GENERAL'!J36="","",'2 - FORM GENERAL'!J36)</f>
        <v/>
      </c>
      <c r="K25" t="str">
        <f>IF('2 - FORM GENERAL'!K36="","",'2 - FORM GENERAL'!K36)</f>
        <v/>
      </c>
      <c r="L25" t="str">
        <f>IF('2 - FORM GENERAL'!L36="","",'2 - FORM GENERAL'!L36)</f>
        <v/>
      </c>
      <c r="M25" s="9" t="str">
        <f>IF('2 - FORM GENERAL'!M36="","",'2 - FORM GENERAL'!M36)</f>
        <v/>
      </c>
      <c r="N25" s="9" t="str">
        <f>IF('2 - FORM GENERAL'!N36="","",'2 - FORM GENERAL'!N36)</f>
        <v/>
      </c>
      <c r="O25" s="9" t="str">
        <f>IF('2 - FORM GENERAL'!O36="","",'2 - FORM GENERAL'!O36)</f>
        <v/>
      </c>
      <c r="P25" t="str">
        <f>IF('2 - FORM GENERAL'!P36="","",'2 - FORM GENERAL'!P36)</f>
        <v/>
      </c>
      <c r="Q25" t="str">
        <f>IF('3 - FORM COMP'!I36="","",'3 - FORM COMP'!I36)</f>
        <v/>
      </c>
      <c r="R25" s="9" t="str">
        <f>IF('3 - FORM COMP'!J36="","",'3 - FORM COMP'!J36)</f>
        <v/>
      </c>
      <c r="S25" s="9" t="str">
        <f>IF('3 - FORM COMP'!M36="","",'3 - FORM COMP'!M36)</f>
        <v/>
      </c>
      <c r="T25" s="9" t="str">
        <f>IF('3 - FORM COMP'!P36="","",'3 - FORM COMP'!P36)</f>
        <v/>
      </c>
      <c r="U25" s="9" t="str">
        <f>IF('3 - FORM COMP'!S36="","",'3 - FORM COMP'!S36)</f>
        <v/>
      </c>
      <c r="V25" s="9" t="str">
        <f>IF('3 - FORM COMP'!V36="","",'3 - FORM COMP'!V36)</f>
        <v/>
      </c>
      <c r="W25" t="str">
        <f>IF('3 - FORM COMP'!Y36="","",'3 - FORM COMP'!Y36)</f>
        <v/>
      </c>
      <c r="X25" t="str">
        <f>IF('3 - FORM COMP'!Z36="","",'3 - FORM COMP'!Z36)</f>
        <v/>
      </c>
      <c r="Y25" t="str">
        <f>IF('3 - FORM COMP'!AA36="","",'3 - FORM COMP'!AA36)</f>
        <v/>
      </c>
      <c r="Z25" t="str">
        <f>IF(AND('4 - FORM TRAINING CAMP'!I36="",'4 - FORM TRAINING CAMP'!E36=""),"",IF('4 - FORM TRAINING CAMP'!I36="","No",'4 - FORM TRAINING CAMP'!I36))</f>
        <v/>
      </c>
      <c r="AA25" t="str">
        <f>IF('4 - FORM TRAINING CAMP'!J36="","",'4 - FORM TRAINING CAMP'!J36)</f>
        <v/>
      </c>
      <c r="AB25" s="9" t="str">
        <f>IF('4 - FORM TRAINING CAMP'!K36="","",'4 - FORM TRAINING CAMP'!K36)</f>
        <v/>
      </c>
      <c r="AC25" s="9" t="str">
        <f>IF('4 - FORM TRAINING CAMP'!N36="","",'4 - FORM TRAINING CAMP'!N36)</f>
        <v/>
      </c>
      <c r="AD25" s="9" t="str">
        <f>IF('4 - FORM TRAINING CAMP'!Q36="","",'4 - FORM TRAINING CAMP'!Q36)</f>
        <v/>
      </c>
      <c r="AE25" t="str">
        <f>IF('4 - FORM TRAINING CAMP'!T36="","",'4 - FORM TRAINING CAMP'!T36)</f>
        <v/>
      </c>
      <c r="AF25" t="str">
        <f>IF('4 - FORM TRAINING CAMP'!U36="","",'4 - FORM TRAINING CAMP'!U36)</f>
        <v/>
      </c>
      <c r="AG25" s="9" t="str">
        <f>IF('5 - TRANSPORT'!G36="","",'5 - TRANSPORT'!G36)</f>
        <v/>
      </c>
      <c r="AH25" t="str">
        <f>IF('5 - TRANSPORT'!H36="","",'5 - TRANSPORT'!H36)</f>
        <v/>
      </c>
      <c r="AI25" t="str">
        <f>IF('5 - TRANSPORT'!I36="","",'5 - TRANSPORT'!I36)</f>
        <v/>
      </c>
      <c r="AJ25" s="37" t="str">
        <f>IF('5 - TRANSPORT'!J36="","",'5 - TRANSPORT'!J36)</f>
        <v/>
      </c>
      <c r="AK25" t="str">
        <f>IF('5 - TRANSPORT'!K36="","",'5 - TRANSPORT'!K36)</f>
        <v/>
      </c>
      <c r="AL25" t="str">
        <f>IF('5 - TRANSPORT'!L36="","",'5 - TRANSPORT'!L36)</f>
        <v/>
      </c>
      <c r="AM25" t="str">
        <f>IF('5 - TRANSPORT'!M36="","",'5 - TRANSPORT'!M36)</f>
        <v/>
      </c>
      <c r="AN25" s="9" t="str">
        <f>IF('5 - TRANSPORT'!N36="","",'5 - TRANSPORT'!N36)</f>
        <v/>
      </c>
      <c r="AO25" t="str">
        <f>IF('5 - TRANSPORT'!O36="","",'5 - TRANSPORT'!O36)</f>
        <v/>
      </c>
      <c r="AP25" t="str">
        <f>IF('5 - TRANSPORT'!P36="","",'5 - TRANSPORT'!P36)</f>
        <v/>
      </c>
      <c r="AQ25" s="37" t="str">
        <f>IF('5 - TRANSPORT'!Q36="","",'5 - TRANSPORT'!Q36)</f>
        <v/>
      </c>
      <c r="AR25" t="str">
        <f>IF('5 - TRANSPORT'!R36="","",'5 - TRANSPORT'!R36)</f>
        <v/>
      </c>
      <c r="AS25" t="str">
        <f>IF('5 - TRANSPORT'!S36="","",'5 - TRANSPORT'!S36)</f>
        <v/>
      </c>
      <c r="AT25" t="str">
        <f>IF('5 - TRANSPORT'!T36="","",'5 - TRANSPORT'!T36)</f>
        <v/>
      </c>
      <c r="AU25" s="43" t="str">
        <f>IF('3 - FORM COMP'!K36="","",'3 - FORM COMP'!K36)</f>
        <v/>
      </c>
      <c r="AV25" t="str">
        <f>IF('3 - FORM COMP'!L36="","",'3 - FORM COMP'!L36)</f>
        <v/>
      </c>
      <c r="AW25" t="str">
        <f>IF('3 - FORM COMP'!N36="","",'3 - FORM COMP'!N36)</f>
        <v/>
      </c>
      <c r="AX25" t="str">
        <f>IF('3 - FORM COMP'!O36="","",'3 - FORM COMP'!O36)</f>
        <v/>
      </c>
      <c r="AY25" t="str">
        <f>IF('3 - FORM COMP'!Q36="","",'3 - FORM COMP'!Q36)</f>
        <v/>
      </c>
      <c r="AZ25" t="str">
        <f>IF('3 - FORM COMP'!R36="","",'3 - FORM COMP'!R36)</f>
        <v/>
      </c>
      <c r="BA25" t="str">
        <f>IF('3 - FORM COMP'!T36="","",'3 - FORM COMP'!T36)</f>
        <v/>
      </c>
      <c r="BB25" t="str">
        <f>IF('3 - FORM COMP'!U36="","",'3 - FORM COMP'!U36)</f>
        <v/>
      </c>
      <c r="BC25" t="str">
        <f>IF('3 - FORM COMP'!W36="","",'3 - FORM COMP'!W36)</f>
        <v/>
      </c>
      <c r="BD25" t="str">
        <f>IF('3 - FORM COMP'!X36="","",'3 - FORM COMP'!X36)</f>
        <v/>
      </c>
      <c r="BE25" t="str">
        <f>IF('4 - FORM TRAINING CAMP'!L36="","",'4 - FORM TRAINING CAMP'!L36)</f>
        <v/>
      </c>
      <c r="BF25" t="str">
        <f>IF('4 - FORM TRAINING CAMP'!M36="","",'4 - FORM TRAINING CAMP'!M36)</f>
        <v/>
      </c>
      <c r="BG25" t="str">
        <f>IF('4 - FORM TRAINING CAMP'!O36="","",'4 - FORM TRAINING CAMP'!O36)</f>
        <v/>
      </c>
      <c r="BH25" t="str">
        <f>IF('4 - FORM TRAINING CAMP'!P36="","",'4 - FORM TRAINING CAMP'!P36)</f>
        <v/>
      </c>
      <c r="BI25" t="str">
        <f>IF('4 - FORM TRAINING CAMP'!R36="","",'4 - FORM TRAINING CAMP'!R36)</f>
        <v/>
      </c>
      <c r="BJ25" t="str">
        <f>IF('4 - FORM TRAINING CAMP'!S36="","",'4 - FORM TRAINING CAMP'!S36)</f>
        <v/>
      </c>
    </row>
    <row r="26" spans="1:62">
      <c r="A26" t="str">
        <f>IF(E26="","",'1 - SUMMARY'!F$10)</f>
        <v/>
      </c>
      <c r="B26" t="str">
        <f t="shared" si="0"/>
        <v/>
      </c>
      <c r="C26" t="str">
        <f>IF(AMOUNT!D37="","",AMOUNT!D37)</f>
        <v/>
      </c>
      <c r="D26" t="str">
        <f>IF(E26="","",'2 - FORM GENERAL'!D37)</f>
        <v/>
      </c>
      <c r="E26" t="str">
        <f>IF('2 - FORM GENERAL'!E37="","",'2 - FORM GENERAL'!E37)</f>
        <v/>
      </c>
      <c r="F26" t="str">
        <f>IF('2 - FORM GENERAL'!F37="","",'2 - FORM GENERAL'!F37)</f>
        <v/>
      </c>
      <c r="G26" t="str">
        <f>IF('2 - FORM GENERAL'!G37="","",'2 - FORM GENERAL'!G37)</f>
        <v/>
      </c>
      <c r="H26" t="str">
        <f>IF('2 - FORM GENERAL'!H37="","",'2 - FORM GENERAL'!H37)</f>
        <v/>
      </c>
      <c r="I26" s="9" t="str">
        <f>IF('2 - FORM GENERAL'!I37="","",'2 - FORM GENERAL'!I37)</f>
        <v/>
      </c>
      <c r="J26" t="str">
        <f>IF('2 - FORM GENERAL'!J37="","",'2 - FORM GENERAL'!J37)</f>
        <v/>
      </c>
      <c r="K26" t="str">
        <f>IF('2 - FORM GENERAL'!K37="","",'2 - FORM GENERAL'!K37)</f>
        <v/>
      </c>
      <c r="L26" t="str">
        <f>IF('2 - FORM GENERAL'!L37="","",'2 - FORM GENERAL'!L37)</f>
        <v/>
      </c>
      <c r="M26" s="9" t="str">
        <f>IF('2 - FORM GENERAL'!M37="","",'2 - FORM GENERAL'!M37)</f>
        <v/>
      </c>
      <c r="N26" s="9" t="str">
        <f>IF('2 - FORM GENERAL'!N37="","",'2 - FORM GENERAL'!N37)</f>
        <v/>
      </c>
      <c r="O26" s="9" t="str">
        <f>IF('2 - FORM GENERAL'!O37="","",'2 - FORM GENERAL'!O37)</f>
        <v/>
      </c>
      <c r="P26" t="str">
        <f>IF('2 - FORM GENERAL'!P37="","",'2 - FORM GENERAL'!P37)</f>
        <v/>
      </c>
      <c r="Q26" t="str">
        <f>IF('3 - FORM COMP'!I37="","",'3 - FORM COMP'!I37)</f>
        <v/>
      </c>
      <c r="R26" s="9" t="str">
        <f>IF('3 - FORM COMP'!J37="","",'3 - FORM COMP'!J37)</f>
        <v/>
      </c>
      <c r="S26" s="9" t="str">
        <f>IF('3 - FORM COMP'!M37="","",'3 - FORM COMP'!M37)</f>
        <v/>
      </c>
      <c r="T26" s="9" t="str">
        <f>IF('3 - FORM COMP'!P37="","",'3 - FORM COMP'!P37)</f>
        <v/>
      </c>
      <c r="U26" s="9" t="str">
        <f>IF('3 - FORM COMP'!S37="","",'3 - FORM COMP'!S37)</f>
        <v/>
      </c>
      <c r="V26" s="9" t="str">
        <f>IF('3 - FORM COMP'!V37="","",'3 - FORM COMP'!V37)</f>
        <v/>
      </c>
      <c r="W26" t="str">
        <f>IF('3 - FORM COMP'!Y37="","",'3 - FORM COMP'!Y37)</f>
        <v/>
      </c>
      <c r="X26" t="str">
        <f>IF('3 - FORM COMP'!Z37="","",'3 - FORM COMP'!Z37)</f>
        <v/>
      </c>
      <c r="Y26" t="str">
        <f>IF('3 - FORM COMP'!AA37="","",'3 - FORM COMP'!AA37)</f>
        <v/>
      </c>
      <c r="Z26" t="str">
        <f>IF(AND('4 - FORM TRAINING CAMP'!I37="",'4 - FORM TRAINING CAMP'!E37=""),"",IF('4 - FORM TRAINING CAMP'!I37="","No",'4 - FORM TRAINING CAMP'!I37))</f>
        <v/>
      </c>
      <c r="AA26" t="str">
        <f>IF('4 - FORM TRAINING CAMP'!J37="","",'4 - FORM TRAINING CAMP'!J37)</f>
        <v/>
      </c>
      <c r="AB26" s="9" t="str">
        <f>IF('4 - FORM TRAINING CAMP'!K37="","",'4 - FORM TRAINING CAMP'!K37)</f>
        <v/>
      </c>
      <c r="AC26" s="9" t="str">
        <f>IF('4 - FORM TRAINING CAMP'!N37="","",'4 - FORM TRAINING CAMP'!N37)</f>
        <v/>
      </c>
      <c r="AD26" s="9" t="str">
        <f>IF('4 - FORM TRAINING CAMP'!Q37="","",'4 - FORM TRAINING CAMP'!Q37)</f>
        <v/>
      </c>
      <c r="AE26" t="str">
        <f>IF('4 - FORM TRAINING CAMP'!T37="","",'4 - FORM TRAINING CAMP'!T37)</f>
        <v/>
      </c>
      <c r="AF26" t="str">
        <f>IF('4 - FORM TRAINING CAMP'!U37="","",'4 - FORM TRAINING CAMP'!U37)</f>
        <v/>
      </c>
      <c r="AG26" s="9" t="str">
        <f>IF('5 - TRANSPORT'!G37="","",'5 - TRANSPORT'!G37)</f>
        <v/>
      </c>
      <c r="AH26" t="str">
        <f>IF('5 - TRANSPORT'!H37="","",'5 - TRANSPORT'!H37)</f>
        <v/>
      </c>
      <c r="AI26" t="str">
        <f>IF('5 - TRANSPORT'!I37="","",'5 - TRANSPORT'!I37)</f>
        <v/>
      </c>
      <c r="AJ26" s="37" t="str">
        <f>IF('5 - TRANSPORT'!J37="","",'5 - TRANSPORT'!J37)</f>
        <v/>
      </c>
      <c r="AK26" t="str">
        <f>IF('5 - TRANSPORT'!K37="","",'5 - TRANSPORT'!K37)</f>
        <v/>
      </c>
      <c r="AL26" t="str">
        <f>IF('5 - TRANSPORT'!L37="","",'5 - TRANSPORT'!L37)</f>
        <v/>
      </c>
      <c r="AM26" t="str">
        <f>IF('5 - TRANSPORT'!M37="","",'5 - TRANSPORT'!M37)</f>
        <v/>
      </c>
      <c r="AN26" s="9" t="str">
        <f>IF('5 - TRANSPORT'!N37="","",'5 - TRANSPORT'!N37)</f>
        <v/>
      </c>
      <c r="AO26" t="str">
        <f>IF('5 - TRANSPORT'!O37="","",'5 - TRANSPORT'!O37)</f>
        <v/>
      </c>
      <c r="AP26" t="str">
        <f>IF('5 - TRANSPORT'!P37="","",'5 - TRANSPORT'!P37)</f>
        <v/>
      </c>
      <c r="AQ26" s="37" t="str">
        <f>IF('5 - TRANSPORT'!Q37="","",'5 - TRANSPORT'!Q37)</f>
        <v/>
      </c>
      <c r="AR26" t="str">
        <f>IF('5 - TRANSPORT'!R37="","",'5 - TRANSPORT'!R37)</f>
        <v/>
      </c>
      <c r="AS26" t="str">
        <f>IF('5 - TRANSPORT'!S37="","",'5 - TRANSPORT'!S37)</f>
        <v/>
      </c>
      <c r="AT26" t="str">
        <f>IF('5 - TRANSPORT'!T37="","",'5 - TRANSPORT'!T37)</f>
        <v/>
      </c>
      <c r="AU26" s="43" t="str">
        <f>IF('3 - FORM COMP'!K37="","",'3 - FORM COMP'!K37)</f>
        <v/>
      </c>
      <c r="AV26" t="str">
        <f>IF('3 - FORM COMP'!L37="","",'3 - FORM COMP'!L37)</f>
        <v/>
      </c>
      <c r="AW26" t="str">
        <f>IF('3 - FORM COMP'!N37="","",'3 - FORM COMP'!N37)</f>
        <v/>
      </c>
      <c r="AX26" t="str">
        <f>IF('3 - FORM COMP'!O37="","",'3 - FORM COMP'!O37)</f>
        <v/>
      </c>
      <c r="AY26" t="str">
        <f>IF('3 - FORM COMP'!Q37="","",'3 - FORM COMP'!Q37)</f>
        <v/>
      </c>
      <c r="AZ26" t="str">
        <f>IF('3 - FORM COMP'!R37="","",'3 - FORM COMP'!R37)</f>
        <v/>
      </c>
      <c r="BA26" t="str">
        <f>IF('3 - FORM COMP'!T37="","",'3 - FORM COMP'!T37)</f>
        <v/>
      </c>
      <c r="BB26" t="str">
        <f>IF('3 - FORM COMP'!U37="","",'3 - FORM COMP'!U37)</f>
        <v/>
      </c>
      <c r="BC26" t="str">
        <f>IF('3 - FORM COMP'!W37="","",'3 - FORM COMP'!W37)</f>
        <v/>
      </c>
      <c r="BD26" t="str">
        <f>IF('3 - FORM COMP'!X37="","",'3 - FORM COMP'!X37)</f>
        <v/>
      </c>
      <c r="BE26" t="str">
        <f>IF('4 - FORM TRAINING CAMP'!L37="","",'4 - FORM TRAINING CAMP'!L37)</f>
        <v/>
      </c>
      <c r="BF26" t="str">
        <f>IF('4 - FORM TRAINING CAMP'!M37="","",'4 - FORM TRAINING CAMP'!M37)</f>
        <v/>
      </c>
      <c r="BG26" t="str">
        <f>IF('4 - FORM TRAINING CAMP'!O37="","",'4 - FORM TRAINING CAMP'!O37)</f>
        <v/>
      </c>
      <c r="BH26" t="str">
        <f>IF('4 - FORM TRAINING CAMP'!P37="","",'4 - FORM TRAINING CAMP'!P37)</f>
        <v/>
      </c>
      <c r="BI26" t="str">
        <f>IF('4 - FORM TRAINING CAMP'!R37="","",'4 - FORM TRAINING CAMP'!R37)</f>
        <v/>
      </c>
      <c r="BJ26" t="str">
        <f>IF('4 - FORM TRAINING CAMP'!S37="","",'4 - FORM TRAINING CAMP'!S37)</f>
        <v/>
      </c>
    </row>
    <row r="27" spans="1:62">
      <c r="A27" t="str">
        <f>IF(E27="","",'1 - SUMMARY'!F$10)</f>
        <v/>
      </c>
      <c r="B27" t="str">
        <f t="shared" si="0"/>
        <v/>
      </c>
      <c r="C27" t="str">
        <f>IF(AMOUNT!D38="","",AMOUNT!D38)</f>
        <v/>
      </c>
      <c r="D27" t="str">
        <f>IF(E27="","",'2 - FORM GENERAL'!D38)</f>
        <v/>
      </c>
      <c r="E27" t="str">
        <f>IF('2 - FORM GENERAL'!E38="","",'2 - FORM GENERAL'!E38)</f>
        <v/>
      </c>
      <c r="F27" t="str">
        <f>IF('2 - FORM GENERAL'!F38="","",'2 - FORM GENERAL'!F38)</f>
        <v/>
      </c>
      <c r="G27" t="str">
        <f>IF('2 - FORM GENERAL'!G38="","",'2 - FORM GENERAL'!G38)</f>
        <v/>
      </c>
      <c r="H27" t="str">
        <f>IF('2 - FORM GENERAL'!H38="","",'2 - FORM GENERAL'!H38)</f>
        <v/>
      </c>
      <c r="I27" s="9" t="str">
        <f>IF('2 - FORM GENERAL'!I38="","",'2 - FORM GENERAL'!I38)</f>
        <v/>
      </c>
      <c r="J27" t="str">
        <f>IF('2 - FORM GENERAL'!J38="","",'2 - FORM GENERAL'!J38)</f>
        <v/>
      </c>
      <c r="K27" t="str">
        <f>IF('2 - FORM GENERAL'!K38="","",'2 - FORM GENERAL'!K38)</f>
        <v/>
      </c>
      <c r="L27" t="str">
        <f>IF('2 - FORM GENERAL'!L38="","",'2 - FORM GENERAL'!L38)</f>
        <v/>
      </c>
      <c r="M27" s="9" t="str">
        <f>IF('2 - FORM GENERAL'!M38="","",'2 - FORM GENERAL'!M38)</f>
        <v/>
      </c>
      <c r="N27" s="9" t="str">
        <f>IF('2 - FORM GENERAL'!N38="","",'2 - FORM GENERAL'!N38)</f>
        <v/>
      </c>
      <c r="O27" s="9" t="str">
        <f>IF('2 - FORM GENERAL'!O38="","",'2 - FORM GENERAL'!O38)</f>
        <v/>
      </c>
      <c r="P27" t="str">
        <f>IF('2 - FORM GENERAL'!P38="","",'2 - FORM GENERAL'!P38)</f>
        <v/>
      </c>
      <c r="Q27" t="str">
        <f>IF('3 - FORM COMP'!I38="","",'3 - FORM COMP'!I38)</f>
        <v/>
      </c>
      <c r="R27" s="9" t="str">
        <f>IF('3 - FORM COMP'!J38="","",'3 - FORM COMP'!J38)</f>
        <v/>
      </c>
      <c r="S27" s="9" t="str">
        <f>IF('3 - FORM COMP'!M38="","",'3 - FORM COMP'!M38)</f>
        <v/>
      </c>
      <c r="T27" s="9" t="str">
        <f>IF('3 - FORM COMP'!P38="","",'3 - FORM COMP'!P38)</f>
        <v/>
      </c>
      <c r="U27" s="9" t="str">
        <f>IF('3 - FORM COMP'!S38="","",'3 - FORM COMP'!S38)</f>
        <v/>
      </c>
      <c r="V27" s="9" t="str">
        <f>IF('3 - FORM COMP'!V38="","",'3 - FORM COMP'!V38)</f>
        <v/>
      </c>
      <c r="W27" t="str">
        <f>IF('3 - FORM COMP'!Y38="","",'3 - FORM COMP'!Y38)</f>
        <v/>
      </c>
      <c r="X27" t="str">
        <f>IF('3 - FORM COMP'!Z38="","",'3 - FORM COMP'!Z38)</f>
        <v/>
      </c>
      <c r="Y27" t="str">
        <f>IF('3 - FORM COMP'!AA38="","",'3 - FORM COMP'!AA38)</f>
        <v/>
      </c>
      <c r="Z27" t="str">
        <f>IF(AND('4 - FORM TRAINING CAMP'!I38="",'4 - FORM TRAINING CAMP'!E38=""),"",IF('4 - FORM TRAINING CAMP'!I38="","No",'4 - FORM TRAINING CAMP'!I38))</f>
        <v/>
      </c>
      <c r="AA27" t="str">
        <f>IF('4 - FORM TRAINING CAMP'!J38="","",'4 - FORM TRAINING CAMP'!J38)</f>
        <v/>
      </c>
      <c r="AB27" s="9" t="str">
        <f>IF('4 - FORM TRAINING CAMP'!K38="","",'4 - FORM TRAINING CAMP'!K38)</f>
        <v/>
      </c>
      <c r="AC27" s="9" t="str">
        <f>IF('4 - FORM TRAINING CAMP'!N38="","",'4 - FORM TRAINING CAMP'!N38)</f>
        <v/>
      </c>
      <c r="AD27" s="9" t="str">
        <f>IF('4 - FORM TRAINING CAMP'!Q38="","",'4 - FORM TRAINING CAMP'!Q38)</f>
        <v/>
      </c>
      <c r="AE27" t="str">
        <f>IF('4 - FORM TRAINING CAMP'!T38="","",'4 - FORM TRAINING CAMP'!T38)</f>
        <v/>
      </c>
      <c r="AF27" t="str">
        <f>IF('4 - FORM TRAINING CAMP'!U38="","",'4 - FORM TRAINING CAMP'!U38)</f>
        <v/>
      </c>
      <c r="AG27" s="9" t="str">
        <f>IF('5 - TRANSPORT'!G38="","",'5 - TRANSPORT'!G38)</f>
        <v/>
      </c>
      <c r="AH27" t="str">
        <f>IF('5 - TRANSPORT'!H38="","",'5 - TRANSPORT'!H38)</f>
        <v/>
      </c>
      <c r="AI27" t="str">
        <f>IF('5 - TRANSPORT'!I38="","",'5 - TRANSPORT'!I38)</f>
        <v/>
      </c>
      <c r="AJ27" s="37" t="str">
        <f>IF('5 - TRANSPORT'!J38="","",'5 - TRANSPORT'!J38)</f>
        <v/>
      </c>
      <c r="AK27" t="str">
        <f>IF('5 - TRANSPORT'!K38="","",'5 - TRANSPORT'!K38)</f>
        <v/>
      </c>
      <c r="AL27" t="str">
        <f>IF('5 - TRANSPORT'!L38="","",'5 - TRANSPORT'!L38)</f>
        <v/>
      </c>
      <c r="AM27" t="str">
        <f>IF('5 - TRANSPORT'!M38="","",'5 - TRANSPORT'!M38)</f>
        <v/>
      </c>
      <c r="AN27" s="9" t="str">
        <f>IF('5 - TRANSPORT'!N38="","",'5 - TRANSPORT'!N38)</f>
        <v/>
      </c>
      <c r="AO27" t="str">
        <f>IF('5 - TRANSPORT'!O38="","",'5 - TRANSPORT'!O38)</f>
        <v/>
      </c>
      <c r="AP27" t="str">
        <f>IF('5 - TRANSPORT'!P38="","",'5 - TRANSPORT'!P38)</f>
        <v/>
      </c>
      <c r="AQ27" s="37" t="str">
        <f>IF('5 - TRANSPORT'!Q38="","",'5 - TRANSPORT'!Q38)</f>
        <v/>
      </c>
      <c r="AR27" t="str">
        <f>IF('5 - TRANSPORT'!R38="","",'5 - TRANSPORT'!R38)</f>
        <v/>
      </c>
      <c r="AS27" t="str">
        <f>IF('5 - TRANSPORT'!S38="","",'5 - TRANSPORT'!S38)</f>
        <v/>
      </c>
      <c r="AT27" t="str">
        <f>IF('5 - TRANSPORT'!T38="","",'5 - TRANSPORT'!T38)</f>
        <v/>
      </c>
      <c r="AU27" s="43" t="str">
        <f>IF('3 - FORM COMP'!K38="","",'3 - FORM COMP'!K38)</f>
        <v/>
      </c>
      <c r="AV27" t="str">
        <f>IF('3 - FORM COMP'!L38="","",'3 - FORM COMP'!L38)</f>
        <v/>
      </c>
      <c r="AW27" t="str">
        <f>IF('3 - FORM COMP'!N38="","",'3 - FORM COMP'!N38)</f>
        <v/>
      </c>
      <c r="AX27" t="str">
        <f>IF('3 - FORM COMP'!O38="","",'3 - FORM COMP'!O38)</f>
        <v/>
      </c>
      <c r="AY27" t="str">
        <f>IF('3 - FORM COMP'!Q38="","",'3 - FORM COMP'!Q38)</f>
        <v/>
      </c>
      <c r="AZ27" t="str">
        <f>IF('3 - FORM COMP'!R38="","",'3 - FORM COMP'!R38)</f>
        <v/>
      </c>
      <c r="BA27" t="str">
        <f>IF('3 - FORM COMP'!T38="","",'3 - FORM COMP'!T38)</f>
        <v/>
      </c>
      <c r="BB27" t="str">
        <f>IF('3 - FORM COMP'!U38="","",'3 - FORM COMP'!U38)</f>
        <v/>
      </c>
      <c r="BC27" t="str">
        <f>IF('3 - FORM COMP'!W38="","",'3 - FORM COMP'!W38)</f>
        <v/>
      </c>
      <c r="BD27" t="str">
        <f>IF('3 - FORM COMP'!X38="","",'3 - FORM COMP'!X38)</f>
        <v/>
      </c>
      <c r="BE27" t="str">
        <f>IF('4 - FORM TRAINING CAMP'!L38="","",'4 - FORM TRAINING CAMP'!L38)</f>
        <v/>
      </c>
      <c r="BF27" t="str">
        <f>IF('4 - FORM TRAINING CAMP'!M38="","",'4 - FORM TRAINING CAMP'!M38)</f>
        <v/>
      </c>
      <c r="BG27" t="str">
        <f>IF('4 - FORM TRAINING CAMP'!O38="","",'4 - FORM TRAINING CAMP'!O38)</f>
        <v/>
      </c>
      <c r="BH27" t="str">
        <f>IF('4 - FORM TRAINING CAMP'!P38="","",'4 - FORM TRAINING CAMP'!P38)</f>
        <v/>
      </c>
      <c r="BI27" t="str">
        <f>IF('4 - FORM TRAINING CAMP'!R38="","",'4 - FORM TRAINING CAMP'!R38)</f>
        <v/>
      </c>
      <c r="BJ27" t="str">
        <f>IF('4 - FORM TRAINING CAMP'!S38="","",'4 - FORM TRAINING CAMP'!S38)</f>
        <v/>
      </c>
    </row>
    <row r="28" spans="1:62">
      <c r="A28" t="str">
        <f>IF(E28="","",'1 - SUMMARY'!F$10)</f>
        <v/>
      </c>
      <c r="B28" t="str">
        <f t="shared" si="0"/>
        <v/>
      </c>
      <c r="C28" t="str">
        <f>IF(AMOUNT!D39="","",AMOUNT!D39)</f>
        <v/>
      </c>
      <c r="D28" t="str">
        <f>IF(E28="","",'2 - FORM GENERAL'!D39)</f>
        <v/>
      </c>
      <c r="E28" t="str">
        <f>IF('2 - FORM GENERAL'!E39="","",'2 - FORM GENERAL'!E39)</f>
        <v/>
      </c>
      <c r="F28" t="str">
        <f>IF('2 - FORM GENERAL'!F39="","",'2 - FORM GENERAL'!F39)</f>
        <v/>
      </c>
      <c r="G28" t="str">
        <f>IF('2 - FORM GENERAL'!G39="","",'2 - FORM GENERAL'!G39)</f>
        <v/>
      </c>
      <c r="H28" t="str">
        <f>IF('2 - FORM GENERAL'!H39="","",'2 - FORM GENERAL'!H39)</f>
        <v/>
      </c>
      <c r="I28" s="9" t="str">
        <f>IF('2 - FORM GENERAL'!I39="","",'2 - FORM GENERAL'!I39)</f>
        <v/>
      </c>
      <c r="J28" t="str">
        <f>IF('2 - FORM GENERAL'!J39="","",'2 - FORM GENERAL'!J39)</f>
        <v/>
      </c>
      <c r="K28" t="str">
        <f>IF('2 - FORM GENERAL'!K39="","",'2 - FORM GENERAL'!K39)</f>
        <v/>
      </c>
      <c r="L28" t="str">
        <f>IF('2 - FORM GENERAL'!L39="","",'2 - FORM GENERAL'!L39)</f>
        <v/>
      </c>
      <c r="M28" s="9" t="str">
        <f>IF('2 - FORM GENERAL'!M39="","",'2 - FORM GENERAL'!M39)</f>
        <v/>
      </c>
      <c r="N28" s="9" t="str">
        <f>IF('2 - FORM GENERAL'!N39="","",'2 - FORM GENERAL'!N39)</f>
        <v/>
      </c>
      <c r="O28" s="9" t="str">
        <f>IF('2 - FORM GENERAL'!O39="","",'2 - FORM GENERAL'!O39)</f>
        <v/>
      </c>
      <c r="P28" t="str">
        <f>IF('2 - FORM GENERAL'!P39="","",'2 - FORM GENERAL'!P39)</f>
        <v/>
      </c>
      <c r="Q28" t="str">
        <f>IF('3 - FORM COMP'!I39="","",'3 - FORM COMP'!I39)</f>
        <v/>
      </c>
      <c r="R28" s="9" t="str">
        <f>IF('3 - FORM COMP'!J39="","",'3 - FORM COMP'!J39)</f>
        <v/>
      </c>
      <c r="S28" s="9" t="str">
        <f>IF('3 - FORM COMP'!M39="","",'3 - FORM COMP'!M39)</f>
        <v/>
      </c>
      <c r="T28" s="9" t="str">
        <f>IF('3 - FORM COMP'!P39="","",'3 - FORM COMP'!P39)</f>
        <v/>
      </c>
      <c r="U28" s="9" t="str">
        <f>IF('3 - FORM COMP'!S39="","",'3 - FORM COMP'!S39)</f>
        <v/>
      </c>
      <c r="V28" s="9" t="str">
        <f>IF('3 - FORM COMP'!V39="","",'3 - FORM COMP'!V39)</f>
        <v/>
      </c>
      <c r="W28" t="str">
        <f>IF('3 - FORM COMP'!Y39="","",'3 - FORM COMP'!Y39)</f>
        <v/>
      </c>
      <c r="X28" t="str">
        <f>IF('3 - FORM COMP'!Z39="","",'3 - FORM COMP'!Z39)</f>
        <v/>
      </c>
      <c r="Y28" t="str">
        <f>IF('3 - FORM COMP'!AA39="","",'3 - FORM COMP'!AA39)</f>
        <v/>
      </c>
      <c r="Z28" t="str">
        <f>IF(AND('4 - FORM TRAINING CAMP'!I39="",'4 - FORM TRAINING CAMP'!E39=""),"",IF('4 - FORM TRAINING CAMP'!I39="","No",'4 - FORM TRAINING CAMP'!I39))</f>
        <v/>
      </c>
      <c r="AA28" t="str">
        <f>IF('4 - FORM TRAINING CAMP'!J39="","",'4 - FORM TRAINING CAMP'!J39)</f>
        <v/>
      </c>
      <c r="AB28" s="9" t="str">
        <f>IF('4 - FORM TRAINING CAMP'!K39="","",'4 - FORM TRAINING CAMP'!K39)</f>
        <v/>
      </c>
      <c r="AC28" s="9" t="str">
        <f>IF('4 - FORM TRAINING CAMP'!N39="","",'4 - FORM TRAINING CAMP'!N39)</f>
        <v/>
      </c>
      <c r="AD28" s="9" t="str">
        <f>IF('4 - FORM TRAINING CAMP'!Q39="","",'4 - FORM TRAINING CAMP'!Q39)</f>
        <v/>
      </c>
      <c r="AE28" t="str">
        <f>IF('4 - FORM TRAINING CAMP'!T39="","",'4 - FORM TRAINING CAMP'!T39)</f>
        <v/>
      </c>
      <c r="AF28" t="str">
        <f>IF('4 - FORM TRAINING CAMP'!U39="","",'4 - FORM TRAINING CAMP'!U39)</f>
        <v/>
      </c>
      <c r="AG28" s="9" t="str">
        <f>IF('5 - TRANSPORT'!G39="","",'5 - TRANSPORT'!G39)</f>
        <v/>
      </c>
      <c r="AH28" t="str">
        <f>IF('5 - TRANSPORT'!H39="","",'5 - TRANSPORT'!H39)</f>
        <v/>
      </c>
      <c r="AI28" t="str">
        <f>IF('5 - TRANSPORT'!I39="","",'5 - TRANSPORT'!I39)</f>
        <v/>
      </c>
      <c r="AJ28" s="37" t="str">
        <f>IF('5 - TRANSPORT'!J39="","",'5 - TRANSPORT'!J39)</f>
        <v/>
      </c>
      <c r="AK28" t="str">
        <f>IF('5 - TRANSPORT'!K39="","",'5 - TRANSPORT'!K39)</f>
        <v/>
      </c>
      <c r="AL28" t="str">
        <f>IF('5 - TRANSPORT'!L39="","",'5 - TRANSPORT'!L39)</f>
        <v/>
      </c>
      <c r="AM28" t="str">
        <f>IF('5 - TRANSPORT'!M39="","",'5 - TRANSPORT'!M39)</f>
        <v/>
      </c>
      <c r="AN28" s="9" t="str">
        <f>IF('5 - TRANSPORT'!N39="","",'5 - TRANSPORT'!N39)</f>
        <v/>
      </c>
      <c r="AO28" t="str">
        <f>IF('5 - TRANSPORT'!O39="","",'5 - TRANSPORT'!O39)</f>
        <v/>
      </c>
      <c r="AP28" t="str">
        <f>IF('5 - TRANSPORT'!P39="","",'5 - TRANSPORT'!P39)</f>
        <v/>
      </c>
      <c r="AQ28" s="37" t="str">
        <f>IF('5 - TRANSPORT'!Q39="","",'5 - TRANSPORT'!Q39)</f>
        <v/>
      </c>
      <c r="AR28" t="str">
        <f>IF('5 - TRANSPORT'!R39="","",'5 - TRANSPORT'!R39)</f>
        <v/>
      </c>
      <c r="AS28" t="str">
        <f>IF('5 - TRANSPORT'!S39="","",'5 - TRANSPORT'!S39)</f>
        <v/>
      </c>
      <c r="AT28" t="str">
        <f>IF('5 - TRANSPORT'!T39="","",'5 - TRANSPORT'!T39)</f>
        <v/>
      </c>
      <c r="AU28" s="43" t="str">
        <f>IF('3 - FORM COMP'!K39="","",'3 - FORM COMP'!K39)</f>
        <v/>
      </c>
      <c r="AV28" t="str">
        <f>IF('3 - FORM COMP'!L39="","",'3 - FORM COMP'!L39)</f>
        <v/>
      </c>
      <c r="AW28" t="str">
        <f>IF('3 - FORM COMP'!N39="","",'3 - FORM COMP'!N39)</f>
        <v/>
      </c>
      <c r="AX28" t="str">
        <f>IF('3 - FORM COMP'!O39="","",'3 - FORM COMP'!O39)</f>
        <v/>
      </c>
      <c r="AY28" t="str">
        <f>IF('3 - FORM COMP'!Q39="","",'3 - FORM COMP'!Q39)</f>
        <v/>
      </c>
      <c r="AZ28" t="str">
        <f>IF('3 - FORM COMP'!R39="","",'3 - FORM COMP'!R39)</f>
        <v/>
      </c>
      <c r="BA28" t="str">
        <f>IF('3 - FORM COMP'!T39="","",'3 - FORM COMP'!T39)</f>
        <v/>
      </c>
      <c r="BB28" t="str">
        <f>IF('3 - FORM COMP'!U39="","",'3 - FORM COMP'!U39)</f>
        <v/>
      </c>
      <c r="BC28" t="str">
        <f>IF('3 - FORM COMP'!W39="","",'3 - FORM COMP'!W39)</f>
        <v/>
      </c>
      <c r="BD28" t="str">
        <f>IF('3 - FORM COMP'!X39="","",'3 - FORM COMP'!X39)</f>
        <v/>
      </c>
      <c r="BE28" t="str">
        <f>IF('4 - FORM TRAINING CAMP'!L39="","",'4 - FORM TRAINING CAMP'!L39)</f>
        <v/>
      </c>
      <c r="BF28" t="str">
        <f>IF('4 - FORM TRAINING CAMP'!M39="","",'4 - FORM TRAINING CAMP'!M39)</f>
        <v/>
      </c>
      <c r="BG28" t="str">
        <f>IF('4 - FORM TRAINING CAMP'!O39="","",'4 - FORM TRAINING CAMP'!O39)</f>
        <v/>
      </c>
      <c r="BH28" t="str">
        <f>IF('4 - FORM TRAINING CAMP'!P39="","",'4 - FORM TRAINING CAMP'!P39)</f>
        <v/>
      </c>
      <c r="BI28" t="str">
        <f>IF('4 - FORM TRAINING CAMP'!R39="","",'4 - FORM TRAINING CAMP'!R39)</f>
        <v/>
      </c>
      <c r="BJ28" t="str">
        <f>IF('4 - FORM TRAINING CAMP'!S39="","",'4 - FORM TRAINING CAMP'!S39)</f>
        <v/>
      </c>
    </row>
    <row r="29" spans="1:62">
      <c r="A29" t="str">
        <f>IF(E29="","",'1 - SUMMARY'!F$10)</f>
        <v/>
      </c>
      <c r="B29" t="str">
        <f t="shared" si="0"/>
        <v/>
      </c>
      <c r="C29" t="str">
        <f>IF(AMOUNT!D40="","",AMOUNT!D40)</f>
        <v/>
      </c>
      <c r="D29" t="str">
        <f>IF(E29="","",'2 - FORM GENERAL'!D40)</f>
        <v/>
      </c>
      <c r="E29" t="str">
        <f>IF('2 - FORM GENERAL'!E40="","",'2 - FORM GENERAL'!E40)</f>
        <v/>
      </c>
      <c r="F29" t="str">
        <f>IF('2 - FORM GENERAL'!F40="","",'2 - FORM GENERAL'!F40)</f>
        <v/>
      </c>
      <c r="G29" t="str">
        <f>IF('2 - FORM GENERAL'!G40="","",'2 - FORM GENERAL'!G40)</f>
        <v/>
      </c>
      <c r="H29" t="str">
        <f>IF('2 - FORM GENERAL'!H40="","",'2 - FORM GENERAL'!H40)</f>
        <v/>
      </c>
      <c r="I29" s="9" t="str">
        <f>IF('2 - FORM GENERAL'!I40="","",'2 - FORM GENERAL'!I40)</f>
        <v/>
      </c>
      <c r="J29" t="str">
        <f>IF('2 - FORM GENERAL'!J40="","",'2 - FORM GENERAL'!J40)</f>
        <v/>
      </c>
      <c r="K29" t="str">
        <f>IF('2 - FORM GENERAL'!K40="","",'2 - FORM GENERAL'!K40)</f>
        <v/>
      </c>
      <c r="L29" t="str">
        <f>IF('2 - FORM GENERAL'!L40="","",'2 - FORM GENERAL'!L40)</f>
        <v/>
      </c>
      <c r="M29" s="9" t="str">
        <f>IF('2 - FORM GENERAL'!M40="","",'2 - FORM GENERAL'!M40)</f>
        <v/>
      </c>
      <c r="N29" s="9" t="str">
        <f>IF('2 - FORM GENERAL'!N40="","",'2 - FORM GENERAL'!N40)</f>
        <v/>
      </c>
      <c r="O29" s="9" t="str">
        <f>IF('2 - FORM GENERAL'!O40="","",'2 - FORM GENERAL'!O40)</f>
        <v/>
      </c>
      <c r="P29" t="str">
        <f>IF('2 - FORM GENERAL'!P40="","",'2 - FORM GENERAL'!P40)</f>
        <v/>
      </c>
      <c r="Q29" t="str">
        <f>IF('3 - FORM COMP'!I40="","",'3 - FORM COMP'!I40)</f>
        <v/>
      </c>
      <c r="R29" s="9" t="str">
        <f>IF('3 - FORM COMP'!J40="","",'3 - FORM COMP'!J40)</f>
        <v/>
      </c>
      <c r="S29" s="9" t="str">
        <f>IF('3 - FORM COMP'!M40="","",'3 - FORM COMP'!M40)</f>
        <v/>
      </c>
      <c r="T29" s="9" t="str">
        <f>IF('3 - FORM COMP'!P40="","",'3 - FORM COMP'!P40)</f>
        <v/>
      </c>
      <c r="U29" s="9" t="str">
        <f>IF('3 - FORM COMP'!S40="","",'3 - FORM COMP'!S40)</f>
        <v/>
      </c>
      <c r="V29" s="9" t="str">
        <f>IF('3 - FORM COMP'!V40="","",'3 - FORM COMP'!V40)</f>
        <v/>
      </c>
      <c r="W29" t="str">
        <f>IF('3 - FORM COMP'!Y40="","",'3 - FORM COMP'!Y40)</f>
        <v/>
      </c>
      <c r="X29" t="str">
        <f>IF('3 - FORM COMP'!Z40="","",'3 - FORM COMP'!Z40)</f>
        <v/>
      </c>
      <c r="Y29" t="str">
        <f>IF('3 - FORM COMP'!AA40="","",'3 - FORM COMP'!AA40)</f>
        <v/>
      </c>
      <c r="Z29" t="str">
        <f>IF(AND('4 - FORM TRAINING CAMP'!I40="",'4 - FORM TRAINING CAMP'!E40=""),"",IF('4 - FORM TRAINING CAMP'!I40="","No",'4 - FORM TRAINING CAMP'!I40))</f>
        <v/>
      </c>
      <c r="AA29" t="str">
        <f>IF('4 - FORM TRAINING CAMP'!J40="","",'4 - FORM TRAINING CAMP'!J40)</f>
        <v/>
      </c>
      <c r="AB29" s="9" t="str">
        <f>IF('4 - FORM TRAINING CAMP'!K40="","",'4 - FORM TRAINING CAMP'!K40)</f>
        <v/>
      </c>
      <c r="AC29" s="9" t="str">
        <f>IF('4 - FORM TRAINING CAMP'!N40="","",'4 - FORM TRAINING CAMP'!N40)</f>
        <v/>
      </c>
      <c r="AD29" s="9" t="str">
        <f>IF('4 - FORM TRAINING CAMP'!Q40="","",'4 - FORM TRAINING CAMP'!Q40)</f>
        <v/>
      </c>
      <c r="AE29" t="str">
        <f>IF('4 - FORM TRAINING CAMP'!T40="","",'4 - FORM TRAINING CAMP'!T40)</f>
        <v/>
      </c>
      <c r="AF29" t="str">
        <f>IF('4 - FORM TRAINING CAMP'!U40="","",'4 - FORM TRAINING CAMP'!U40)</f>
        <v/>
      </c>
      <c r="AG29" s="9" t="str">
        <f>IF('5 - TRANSPORT'!G40="","",'5 - TRANSPORT'!G40)</f>
        <v/>
      </c>
      <c r="AH29" t="str">
        <f>IF('5 - TRANSPORT'!H40="","",'5 - TRANSPORT'!H40)</f>
        <v/>
      </c>
      <c r="AI29" t="str">
        <f>IF('5 - TRANSPORT'!I40="","",'5 - TRANSPORT'!I40)</f>
        <v/>
      </c>
      <c r="AJ29" s="37" t="str">
        <f>IF('5 - TRANSPORT'!J40="","",'5 - TRANSPORT'!J40)</f>
        <v/>
      </c>
      <c r="AK29" t="str">
        <f>IF('5 - TRANSPORT'!K40="","",'5 - TRANSPORT'!K40)</f>
        <v/>
      </c>
      <c r="AL29" t="str">
        <f>IF('5 - TRANSPORT'!L40="","",'5 - TRANSPORT'!L40)</f>
        <v/>
      </c>
      <c r="AM29" t="str">
        <f>IF('5 - TRANSPORT'!M40="","",'5 - TRANSPORT'!M40)</f>
        <v/>
      </c>
      <c r="AN29" s="9" t="str">
        <f>IF('5 - TRANSPORT'!N40="","",'5 - TRANSPORT'!N40)</f>
        <v/>
      </c>
      <c r="AO29" t="str">
        <f>IF('5 - TRANSPORT'!O40="","",'5 - TRANSPORT'!O40)</f>
        <v/>
      </c>
      <c r="AP29" t="str">
        <f>IF('5 - TRANSPORT'!P40="","",'5 - TRANSPORT'!P40)</f>
        <v/>
      </c>
      <c r="AQ29" s="37" t="str">
        <f>IF('5 - TRANSPORT'!Q40="","",'5 - TRANSPORT'!Q40)</f>
        <v/>
      </c>
      <c r="AR29" t="str">
        <f>IF('5 - TRANSPORT'!R40="","",'5 - TRANSPORT'!R40)</f>
        <v/>
      </c>
      <c r="AS29" t="str">
        <f>IF('5 - TRANSPORT'!S40="","",'5 - TRANSPORT'!S40)</f>
        <v/>
      </c>
      <c r="AT29" t="str">
        <f>IF('5 - TRANSPORT'!T40="","",'5 - TRANSPORT'!T40)</f>
        <v/>
      </c>
      <c r="AU29" s="43" t="str">
        <f>IF('3 - FORM COMP'!K40="","",'3 - FORM COMP'!K40)</f>
        <v/>
      </c>
      <c r="AV29" t="str">
        <f>IF('3 - FORM COMP'!L40="","",'3 - FORM COMP'!L40)</f>
        <v/>
      </c>
      <c r="AW29" t="str">
        <f>IF('3 - FORM COMP'!N40="","",'3 - FORM COMP'!N40)</f>
        <v/>
      </c>
      <c r="AX29" t="str">
        <f>IF('3 - FORM COMP'!O40="","",'3 - FORM COMP'!O40)</f>
        <v/>
      </c>
      <c r="AY29" t="str">
        <f>IF('3 - FORM COMP'!Q40="","",'3 - FORM COMP'!Q40)</f>
        <v/>
      </c>
      <c r="AZ29" t="str">
        <f>IF('3 - FORM COMP'!R40="","",'3 - FORM COMP'!R40)</f>
        <v/>
      </c>
      <c r="BA29" t="str">
        <f>IF('3 - FORM COMP'!T40="","",'3 - FORM COMP'!T40)</f>
        <v/>
      </c>
      <c r="BB29" t="str">
        <f>IF('3 - FORM COMP'!U40="","",'3 - FORM COMP'!U40)</f>
        <v/>
      </c>
      <c r="BC29" t="str">
        <f>IF('3 - FORM COMP'!W40="","",'3 - FORM COMP'!W40)</f>
        <v/>
      </c>
      <c r="BD29" t="str">
        <f>IF('3 - FORM COMP'!X40="","",'3 - FORM COMP'!X40)</f>
        <v/>
      </c>
      <c r="BE29" t="str">
        <f>IF('4 - FORM TRAINING CAMP'!L40="","",'4 - FORM TRAINING CAMP'!L40)</f>
        <v/>
      </c>
      <c r="BF29" t="str">
        <f>IF('4 - FORM TRAINING CAMP'!M40="","",'4 - FORM TRAINING CAMP'!M40)</f>
        <v/>
      </c>
      <c r="BG29" t="str">
        <f>IF('4 - FORM TRAINING CAMP'!O40="","",'4 - FORM TRAINING CAMP'!O40)</f>
        <v/>
      </c>
      <c r="BH29" t="str">
        <f>IF('4 - FORM TRAINING CAMP'!P40="","",'4 - FORM TRAINING CAMP'!P40)</f>
        <v/>
      </c>
      <c r="BI29" t="str">
        <f>IF('4 - FORM TRAINING CAMP'!R40="","",'4 - FORM TRAINING CAMP'!R40)</f>
        <v/>
      </c>
      <c r="BJ29" t="str">
        <f>IF('4 - FORM TRAINING CAMP'!S40="","",'4 - FORM TRAINING CAMP'!S40)</f>
        <v/>
      </c>
    </row>
    <row r="30" spans="1:62">
      <c r="A30" t="str">
        <f>IF(E30="","",'1 - SUMMARY'!F$10)</f>
        <v/>
      </c>
      <c r="B30" t="str">
        <f t="shared" si="0"/>
        <v/>
      </c>
      <c r="C30" t="str">
        <f>IF(AMOUNT!D41="","",AMOUNT!D41)</f>
        <v/>
      </c>
      <c r="D30" t="str">
        <f>IF(E30="","",'2 - FORM GENERAL'!D41)</f>
        <v/>
      </c>
      <c r="E30" t="str">
        <f>IF('2 - FORM GENERAL'!E41="","",'2 - FORM GENERAL'!E41)</f>
        <v/>
      </c>
      <c r="F30" t="str">
        <f>IF('2 - FORM GENERAL'!F41="","",'2 - FORM GENERAL'!F41)</f>
        <v/>
      </c>
      <c r="G30" t="str">
        <f>IF('2 - FORM GENERAL'!G41="","",'2 - FORM GENERAL'!G41)</f>
        <v/>
      </c>
      <c r="H30" t="str">
        <f>IF('2 - FORM GENERAL'!H41="","",'2 - FORM GENERAL'!H41)</f>
        <v/>
      </c>
      <c r="I30" s="9" t="str">
        <f>IF('2 - FORM GENERAL'!I41="","",'2 - FORM GENERAL'!I41)</f>
        <v/>
      </c>
      <c r="J30" t="str">
        <f>IF('2 - FORM GENERAL'!J41="","",'2 - FORM GENERAL'!J41)</f>
        <v/>
      </c>
      <c r="K30" t="str">
        <f>IF('2 - FORM GENERAL'!K41="","",'2 - FORM GENERAL'!K41)</f>
        <v/>
      </c>
      <c r="L30" t="str">
        <f>IF('2 - FORM GENERAL'!L41="","",'2 - FORM GENERAL'!L41)</f>
        <v/>
      </c>
      <c r="M30" s="9" t="str">
        <f>IF('2 - FORM GENERAL'!M41="","",'2 - FORM GENERAL'!M41)</f>
        <v/>
      </c>
      <c r="N30" s="9" t="str">
        <f>IF('2 - FORM GENERAL'!N41="","",'2 - FORM GENERAL'!N41)</f>
        <v/>
      </c>
      <c r="O30" s="9" t="str">
        <f>IF('2 - FORM GENERAL'!O41="","",'2 - FORM GENERAL'!O41)</f>
        <v/>
      </c>
      <c r="P30" t="str">
        <f>IF('2 - FORM GENERAL'!P41="","",'2 - FORM GENERAL'!P41)</f>
        <v/>
      </c>
      <c r="Q30" t="str">
        <f>IF('3 - FORM COMP'!I41="","",'3 - FORM COMP'!I41)</f>
        <v/>
      </c>
      <c r="R30" s="9" t="str">
        <f>IF('3 - FORM COMP'!J41="","",'3 - FORM COMP'!J41)</f>
        <v/>
      </c>
      <c r="S30" s="9" t="str">
        <f>IF('3 - FORM COMP'!M41="","",'3 - FORM COMP'!M41)</f>
        <v/>
      </c>
      <c r="T30" s="9" t="str">
        <f>IF('3 - FORM COMP'!P41="","",'3 - FORM COMP'!P41)</f>
        <v/>
      </c>
      <c r="U30" s="9" t="str">
        <f>IF('3 - FORM COMP'!S41="","",'3 - FORM COMP'!S41)</f>
        <v/>
      </c>
      <c r="V30" s="9" t="str">
        <f>IF('3 - FORM COMP'!V41="","",'3 - FORM COMP'!V41)</f>
        <v/>
      </c>
      <c r="W30" t="str">
        <f>IF('3 - FORM COMP'!Y41="","",'3 - FORM COMP'!Y41)</f>
        <v/>
      </c>
      <c r="X30" t="str">
        <f>IF('3 - FORM COMP'!Z41="","",'3 - FORM COMP'!Z41)</f>
        <v/>
      </c>
      <c r="Y30" t="str">
        <f>IF('3 - FORM COMP'!AA41="","",'3 - FORM COMP'!AA41)</f>
        <v/>
      </c>
      <c r="Z30" t="str">
        <f>IF(AND('4 - FORM TRAINING CAMP'!I41="",'4 - FORM TRAINING CAMP'!E41=""),"",IF('4 - FORM TRAINING CAMP'!I41="","No",'4 - FORM TRAINING CAMP'!I41))</f>
        <v/>
      </c>
      <c r="AA30" t="str">
        <f>IF('4 - FORM TRAINING CAMP'!J41="","",'4 - FORM TRAINING CAMP'!J41)</f>
        <v/>
      </c>
      <c r="AB30" s="9" t="str">
        <f>IF('4 - FORM TRAINING CAMP'!K41="","",'4 - FORM TRAINING CAMP'!K41)</f>
        <v/>
      </c>
      <c r="AC30" s="9" t="str">
        <f>IF('4 - FORM TRAINING CAMP'!N41="","",'4 - FORM TRAINING CAMP'!N41)</f>
        <v/>
      </c>
      <c r="AD30" s="9" t="str">
        <f>IF('4 - FORM TRAINING CAMP'!Q41="","",'4 - FORM TRAINING CAMP'!Q41)</f>
        <v/>
      </c>
      <c r="AE30" t="str">
        <f>IF('4 - FORM TRAINING CAMP'!T41="","",'4 - FORM TRAINING CAMP'!T41)</f>
        <v/>
      </c>
      <c r="AF30" t="str">
        <f>IF('4 - FORM TRAINING CAMP'!U41="","",'4 - FORM TRAINING CAMP'!U41)</f>
        <v/>
      </c>
      <c r="AG30" s="9" t="str">
        <f>IF('5 - TRANSPORT'!G41="","",'5 - TRANSPORT'!G41)</f>
        <v/>
      </c>
      <c r="AH30" t="str">
        <f>IF('5 - TRANSPORT'!H41="","",'5 - TRANSPORT'!H41)</f>
        <v/>
      </c>
      <c r="AI30" t="str">
        <f>IF('5 - TRANSPORT'!I41="","",'5 - TRANSPORT'!I41)</f>
        <v/>
      </c>
      <c r="AJ30" s="37" t="str">
        <f>IF('5 - TRANSPORT'!J41="","",'5 - TRANSPORT'!J41)</f>
        <v/>
      </c>
      <c r="AK30" t="str">
        <f>IF('5 - TRANSPORT'!K41="","",'5 - TRANSPORT'!K41)</f>
        <v/>
      </c>
      <c r="AL30" t="str">
        <f>IF('5 - TRANSPORT'!L41="","",'5 - TRANSPORT'!L41)</f>
        <v/>
      </c>
      <c r="AM30" t="str">
        <f>IF('5 - TRANSPORT'!M41="","",'5 - TRANSPORT'!M41)</f>
        <v/>
      </c>
      <c r="AN30" s="9" t="str">
        <f>IF('5 - TRANSPORT'!N41="","",'5 - TRANSPORT'!N41)</f>
        <v/>
      </c>
      <c r="AO30" t="str">
        <f>IF('5 - TRANSPORT'!O41="","",'5 - TRANSPORT'!O41)</f>
        <v/>
      </c>
      <c r="AP30" t="str">
        <f>IF('5 - TRANSPORT'!P41="","",'5 - TRANSPORT'!P41)</f>
        <v/>
      </c>
      <c r="AQ30" s="37" t="str">
        <f>IF('5 - TRANSPORT'!Q41="","",'5 - TRANSPORT'!Q41)</f>
        <v/>
      </c>
      <c r="AR30" t="str">
        <f>IF('5 - TRANSPORT'!R41="","",'5 - TRANSPORT'!R41)</f>
        <v/>
      </c>
      <c r="AS30" t="str">
        <f>IF('5 - TRANSPORT'!S41="","",'5 - TRANSPORT'!S41)</f>
        <v/>
      </c>
      <c r="AT30" t="str">
        <f>IF('5 - TRANSPORT'!T41="","",'5 - TRANSPORT'!T41)</f>
        <v/>
      </c>
      <c r="AU30" s="43" t="str">
        <f>IF('3 - FORM COMP'!K41="","",'3 - FORM COMP'!K41)</f>
        <v/>
      </c>
      <c r="AV30" t="str">
        <f>IF('3 - FORM COMP'!L41="","",'3 - FORM COMP'!L41)</f>
        <v/>
      </c>
      <c r="AW30" t="str">
        <f>IF('3 - FORM COMP'!N41="","",'3 - FORM COMP'!N41)</f>
        <v/>
      </c>
      <c r="AX30" t="str">
        <f>IF('3 - FORM COMP'!O41="","",'3 - FORM COMP'!O41)</f>
        <v/>
      </c>
      <c r="AY30" t="str">
        <f>IF('3 - FORM COMP'!Q41="","",'3 - FORM COMP'!Q41)</f>
        <v/>
      </c>
      <c r="AZ30" t="str">
        <f>IF('3 - FORM COMP'!R41="","",'3 - FORM COMP'!R41)</f>
        <v/>
      </c>
      <c r="BA30" t="str">
        <f>IF('3 - FORM COMP'!T41="","",'3 - FORM COMP'!T41)</f>
        <v/>
      </c>
      <c r="BB30" t="str">
        <f>IF('3 - FORM COMP'!U41="","",'3 - FORM COMP'!U41)</f>
        <v/>
      </c>
      <c r="BC30" t="str">
        <f>IF('3 - FORM COMP'!W41="","",'3 - FORM COMP'!W41)</f>
        <v/>
      </c>
      <c r="BD30" t="str">
        <f>IF('3 - FORM COMP'!X41="","",'3 - FORM COMP'!X41)</f>
        <v/>
      </c>
      <c r="BE30" t="str">
        <f>IF('4 - FORM TRAINING CAMP'!L41="","",'4 - FORM TRAINING CAMP'!L41)</f>
        <v/>
      </c>
      <c r="BF30" t="str">
        <f>IF('4 - FORM TRAINING CAMP'!M41="","",'4 - FORM TRAINING CAMP'!M41)</f>
        <v/>
      </c>
      <c r="BG30" t="str">
        <f>IF('4 - FORM TRAINING CAMP'!O41="","",'4 - FORM TRAINING CAMP'!O41)</f>
        <v/>
      </c>
      <c r="BH30" t="str">
        <f>IF('4 - FORM TRAINING CAMP'!P41="","",'4 - FORM TRAINING CAMP'!P41)</f>
        <v/>
      </c>
      <c r="BI30" t="str">
        <f>IF('4 - FORM TRAINING CAMP'!R41="","",'4 - FORM TRAINING CAMP'!R41)</f>
        <v/>
      </c>
      <c r="BJ30" t="str">
        <f>IF('4 - FORM TRAINING CAMP'!S41="","",'4 - FORM TRAINING CAMP'!S41)</f>
        <v/>
      </c>
    </row>
    <row r="31" spans="1:62">
      <c r="A31" t="str">
        <f>IF(E31="","",'1 - SUMMARY'!F$10)</f>
        <v/>
      </c>
      <c r="B31" t="str">
        <f t="shared" si="0"/>
        <v/>
      </c>
      <c r="C31" t="str">
        <f>IF(AMOUNT!D42="","",AMOUNT!D42)</f>
        <v/>
      </c>
      <c r="D31" t="str">
        <f>IF(E31="","",'2 - FORM GENERAL'!D42)</f>
        <v/>
      </c>
      <c r="E31" t="str">
        <f>IF('2 - FORM GENERAL'!E42="","",'2 - FORM GENERAL'!E42)</f>
        <v/>
      </c>
      <c r="F31" t="str">
        <f>IF('2 - FORM GENERAL'!F42="","",'2 - FORM GENERAL'!F42)</f>
        <v/>
      </c>
      <c r="G31" t="str">
        <f>IF('2 - FORM GENERAL'!G42="","",'2 - FORM GENERAL'!G42)</f>
        <v/>
      </c>
      <c r="H31" t="str">
        <f>IF('2 - FORM GENERAL'!H42="","",'2 - FORM GENERAL'!H42)</f>
        <v/>
      </c>
      <c r="I31" s="9" t="str">
        <f>IF('2 - FORM GENERAL'!I42="","",'2 - FORM GENERAL'!I42)</f>
        <v/>
      </c>
      <c r="J31" t="str">
        <f>IF('2 - FORM GENERAL'!J42="","",'2 - FORM GENERAL'!J42)</f>
        <v/>
      </c>
      <c r="K31" t="str">
        <f>IF('2 - FORM GENERAL'!K42="","",'2 - FORM GENERAL'!K42)</f>
        <v/>
      </c>
      <c r="L31" t="str">
        <f>IF('2 - FORM GENERAL'!L42="","",'2 - FORM GENERAL'!L42)</f>
        <v/>
      </c>
      <c r="M31" s="9" t="str">
        <f>IF('2 - FORM GENERAL'!M42="","",'2 - FORM GENERAL'!M42)</f>
        <v/>
      </c>
      <c r="N31" s="9" t="str">
        <f>IF('2 - FORM GENERAL'!N42="","",'2 - FORM GENERAL'!N42)</f>
        <v/>
      </c>
      <c r="O31" s="9" t="str">
        <f>IF('2 - FORM GENERAL'!O42="","",'2 - FORM GENERAL'!O42)</f>
        <v/>
      </c>
      <c r="P31" t="str">
        <f>IF('2 - FORM GENERAL'!P42="","",'2 - FORM GENERAL'!P42)</f>
        <v/>
      </c>
      <c r="Q31" t="str">
        <f>IF('3 - FORM COMP'!I42="","",'3 - FORM COMP'!I42)</f>
        <v/>
      </c>
      <c r="R31" s="9" t="str">
        <f>IF('3 - FORM COMP'!J42="","",'3 - FORM COMP'!J42)</f>
        <v/>
      </c>
      <c r="S31" s="9" t="str">
        <f>IF('3 - FORM COMP'!M42="","",'3 - FORM COMP'!M42)</f>
        <v/>
      </c>
      <c r="T31" s="9" t="str">
        <f>IF('3 - FORM COMP'!P42="","",'3 - FORM COMP'!P42)</f>
        <v/>
      </c>
      <c r="U31" s="9" t="str">
        <f>IF('3 - FORM COMP'!S42="","",'3 - FORM COMP'!S42)</f>
        <v/>
      </c>
      <c r="V31" s="9" t="str">
        <f>IF('3 - FORM COMP'!V42="","",'3 - FORM COMP'!V42)</f>
        <v/>
      </c>
      <c r="W31" t="str">
        <f>IF('3 - FORM COMP'!Y42="","",'3 - FORM COMP'!Y42)</f>
        <v/>
      </c>
      <c r="X31" t="str">
        <f>IF('3 - FORM COMP'!Z42="","",'3 - FORM COMP'!Z42)</f>
        <v/>
      </c>
      <c r="Y31" t="str">
        <f>IF('3 - FORM COMP'!AA42="","",'3 - FORM COMP'!AA42)</f>
        <v/>
      </c>
      <c r="Z31" t="str">
        <f>IF(AND('4 - FORM TRAINING CAMP'!I42="",'4 - FORM TRAINING CAMP'!E42=""),"",IF('4 - FORM TRAINING CAMP'!I42="","No",'4 - FORM TRAINING CAMP'!I42))</f>
        <v/>
      </c>
      <c r="AA31" t="str">
        <f>IF('4 - FORM TRAINING CAMP'!J42="","",'4 - FORM TRAINING CAMP'!J42)</f>
        <v/>
      </c>
      <c r="AB31" s="9" t="str">
        <f>IF('4 - FORM TRAINING CAMP'!K42="","",'4 - FORM TRAINING CAMP'!K42)</f>
        <v/>
      </c>
      <c r="AC31" s="9" t="str">
        <f>IF('4 - FORM TRAINING CAMP'!N42="","",'4 - FORM TRAINING CAMP'!N42)</f>
        <v/>
      </c>
      <c r="AD31" s="9" t="str">
        <f>IF('4 - FORM TRAINING CAMP'!Q42="","",'4 - FORM TRAINING CAMP'!Q42)</f>
        <v/>
      </c>
      <c r="AE31" t="str">
        <f>IF('4 - FORM TRAINING CAMP'!T42="","",'4 - FORM TRAINING CAMP'!T42)</f>
        <v/>
      </c>
      <c r="AF31" t="str">
        <f>IF('4 - FORM TRAINING CAMP'!U42="","",'4 - FORM TRAINING CAMP'!U42)</f>
        <v/>
      </c>
      <c r="AG31" s="9" t="str">
        <f>IF('5 - TRANSPORT'!G42="","",'5 - TRANSPORT'!G42)</f>
        <v/>
      </c>
      <c r="AH31" t="str">
        <f>IF('5 - TRANSPORT'!H42="","",'5 - TRANSPORT'!H42)</f>
        <v/>
      </c>
      <c r="AI31" t="str">
        <f>IF('5 - TRANSPORT'!I42="","",'5 - TRANSPORT'!I42)</f>
        <v/>
      </c>
      <c r="AJ31" s="37" t="str">
        <f>IF('5 - TRANSPORT'!J42="","",'5 - TRANSPORT'!J42)</f>
        <v/>
      </c>
      <c r="AK31" t="str">
        <f>IF('5 - TRANSPORT'!K42="","",'5 - TRANSPORT'!K42)</f>
        <v/>
      </c>
      <c r="AL31" t="str">
        <f>IF('5 - TRANSPORT'!L42="","",'5 - TRANSPORT'!L42)</f>
        <v/>
      </c>
      <c r="AM31" t="str">
        <f>IF('5 - TRANSPORT'!M42="","",'5 - TRANSPORT'!M42)</f>
        <v/>
      </c>
      <c r="AN31" s="9" t="str">
        <f>IF('5 - TRANSPORT'!N42="","",'5 - TRANSPORT'!N42)</f>
        <v/>
      </c>
      <c r="AO31" t="str">
        <f>IF('5 - TRANSPORT'!O42="","",'5 - TRANSPORT'!O42)</f>
        <v/>
      </c>
      <c r="AP31" t="str">
        <f>IF('5 - TRANSPORT'!P42="","",'5 - TRANSPORT'!P42)</f>
        <v/>
      </c>
      <c r="AQ31" s="37" t="str">
        <f>IF('5 - TRANSPORT'!Q42="","",'5 - TRANSPORT'!Q42)</f>
        <v/>
      </c>
      <c r="AR31" t="str">
        <f>IF('5 - TRANSPORT'!R42="","",'5 - TRANSPORT'!R42)</f>
        <v/>
      </c>
      <c r="AS31" t="str">
        <f>IF('5 - TRANSPORT'!S42="","",'5 - TRANSPORT'!S42)</f>
        <v/>
      </c>
      <c r="AT31" t="str">
        <f>IF('5 - TRANSPORT'!T42="","",'5 - TRANSPORT'!T42)</f>
        <v/>
      </c>
      <c r="AU31" s="43" t="str">
        <f>IF('3 - FORM COMP'!K42="","",'3 - FORM COMP'!K42)</f>
        <v/>
      </c>
      <c r="AV31" t="str">
        <f>IF('3 - FORM COMP'!L42="","",'3 - FORM COMP'!L42)</f>
        <v/>
      </c>
      <c r="AW31" t="str">
        <f>IF('3 - FORM COMP'!N42="","",'3 - FORM COMP'!N42)</f>
        <v/>
      </c>
      <c r="AX31" t="str">
        <f>IF('3 - FORM COMP'!O42="","",'3 - FORM COMP'!O42)</f>
        <v/>
      </c>
      <c r="AY31" t="str">
        <f>IF('3 - FORM COMP'!Q42="","",'3 - FORM COMP'!Q42)</f>
        <v/>
      </c>
      <c r="AZ31" t="str">
        <f>IF('3 - FORM COMP'!R42="","",'3 - FORM COMP'!R42)</f>
        <v/>
      </c>
      <c r="BA31" t="str">
        <f>IF('3 - FORM COMP'!T42="","",'3 - FORM COMP'!T42)</f>
        <v/>
      </c>
      <c r="BB31" t="str">
        <f>IF('3 - FORM COMP'!U42="","",'3 - FORM COMP'!U42)</f>
        <v/>
      </c>
      <c r="BC31" t="str">
        <f>IF('3 - FORM COMP'!W42="","",'3 - FORM COMP'!W42)</f>
        <v/>
      </c>
      <c r="BD31" t="str">
        <f>IF('3 - FORM COMP'!X42="","",'3 - FORM COMP'!X42)</f>
        <v/>
      </c>
      <c r="BE31" t="str">
        <f>IF('4 - FORM TRAINING CAMP'!L42="","",'4 - FORM TRAINING CAMP'!L42)</f>
        <v/>
      </c>
      <c r="BF31" t="str">
        <f>IF('4 - FORM TRAINING CAMP'!M42="","",'4 - FORM TRAINING CAMP'!M42)</f>
        <v/>
      </c>
      <c r="BG31" t="str">
        <f>IF('4 - FORM TRAINING CAMP'!O42="","",'4 - FORM TRAINING CAMP'!O42)</f>
        <v/>
      </c>
      <c r="BH31" t="str">
        <f>IF('4 - FORM TRAINING CAMP'!P42="","",'4 - FORM TRAINING CAMP'!P42)</f>
        <v/>
      </c>
      <c r="BI31" t="str">
        <f>IF('4 - FORM TRAINING CAMP'!R42="","",'4 - FORM TRAINING CAMP'!R42)</f>
        <v/>
      </c>
      <c r="BJ31" t="str">
        <f>IF('4 - FORM TRAINING CAMP'!S42="","",'4 - FORM TRAINING CAMP'!S42)</f>
        <v/>
      </c>
    </row>
    <row r="32" spans="1:62">
      <c r="A32" t="str">
        <f>IF(E32="","",'1 - SUMMARY'!F$10)</f>
        <v/>
      </c>
      <c r="B32" t="str">
        <f t="shared" si="0"/>
        <v/>
      </c>
      <c r="C32" t="str">
        <f>IF(AMOUNT!D43="","",AMOUNT!D43)</f>
        <v/>
      </c>
      <c r="D32" t="str">
        <f>IF(E32="","",'2 - FORM GENERAL'!D43)</f>
        <v/>
      </c>
      <c r="E32" t="str">
        <f>IF('2 - FORM GENERAL'!E43="","",'2 - FORM GENERAL'!E43)</f>
        <v/>
      </c>
      <c r="F32" t="str">
        <f>IF('2 - FORM GENERAL'!F43="","",'2 - FORM GENERAL'!F43)</f>
        <v/>
      </c>
      <c r="G32" t="str">
        <f>IF('2 - FORM GENERAL'!G43="","",'2 - FORM GENERAL'!G43)</f>
        <v/>
      </c>
      <c r="H32" t="str">
        <f>IF('2 - FORM GENERAL'!H43="","",'2 - FORM GENERAL'!H43)</f>
        <v/>
      </c>
      <c r="I32" s="9" t="str">
        <f>IF('2 - FORM GENERAL'!I43="","",'2 - FORM GENERAL'!I43)</f>
        <v/>
      </c>
      <c r="J32" t="str">
        <f>IF('2 - FORM GENERAL'!J43="","",'2 - FORM GENERAL'!J43)</f>
        <v/>
      </c>
      <c r="K32" t="str">
        <f>IF('2 - FORM GENERAL'!K43="","",'2 - FORM GENERAL'!K43)</f>
        <v/>
      </c>
      <c r="L32" t="str">
        <f>IF('2 - FORM GENERAL'!L43="","",'2 - FORM GENERAL'!L43)</f>
        <v/>
      </c>
      <c r="M32" s="9" t="str">
        <f>IF('2 - FORM GENERAL'!M43="","",'2 - FORM GENERAL'!M43)</f>
        <v/>
      </c>
      <c r="N32" s="9" t="str">
        <f>IF('2 - FORM GENERAL'!N43="","",'2 - FORM GENERAL'!N43)</f>
        <v/>
      </c>
      <c r="O32" s="9" t="str">
        <f>IF('2 - FORM GENERAL'!O43="","",'2 - FORM GENERAL'!O43)</f>
        <v/>
      </c>
      <c r="P32" t="str">
        <f>IF('2 - FORM GENERAL'!P43="","",'2 - FORM GENERAL'!P43)</f>
        <v/>
      </c>
      <c r="Q32" t="str">
        <f>IF('3 - FORM COMP'!I43="","",'3 - FORM COMP'!I43)</f>
        <v/>
      </c>
      <c r="R32" s="9" t="str">
        <f>IF('3 - FORM COMP'!J43="","",'3 - FORM COMP'!J43)</f>
        <v/>
      </c>
      <c r="S32" s="9" t="str">
        <f>IF('3 - FORM COMP'!M43="","",'3 - FORM COMP'!M43)</f>
        <v/>
      </c>
      <c r="T32" s="9" t="str">
        <f>IF('3 - FORM COMP'!P43="","",'3 - FORM COMP'!P43)</f>
        <v/>
      </c>
      <c r="U32" s="9" t="str">
        <f>IF('3 - FORM COMP'!S43="","",'3 - FORM COMP'!S43)</f>
        <v/>
      </c>
      <c r="V32" s="9" t="str">
        <f>IF('3 - FORM COMP'!V43="","",'3 - FORM COMP'!V43)</f>
        <v/>
      </c>
      <c r="W32" t="str">
        <f>IF('3 - FORM COMP'!Y43="","",'3 - FORM COMP'!Y43)</f>
        <v/>
      </c>
      <c r="X32" t="str">
        <f>IF('3 - FORM COMP'!Z43="","",'3 - FORM COMP'!Z43)</f>
        <v/>
      </c>
      <c r="Y32" t="str">
        <f>IF('3 - FORM COMP'!AA43="","",'3 - FORM COMP'!AA43)</f>
        <v/>
      </c>
      <c r="Z32" t="str">
        <f>IF(AND('4 - FORM TRAINING CAMP'!I43="",'4 - FORM TRAINING CAMP'!E43=""),"",IF('4 - FORM TRAINING CAMP'!I43="","No",'4 - FORM TRAINING CAMP'!I43))</f>
        <v/>
      </c>
      <c r="AA32" t="str">
        <f>IF('4 - FORM TRAINING CAMP'!J43="","",'4 - FORM TRAINING CAMP'!J43)</f>
        <v/>
      </c>
      <c r="AB32" s="9" t="str">
        <f>IF('4 - FORM TRAINING CAMP'!K43="","",'4 - FORM TRAINING CAMP'!K43)</f>
        <v/>
      </c>
      <c r="AC32" s="9" t="str">
        <f>IF('4 - FORM TRAINING CAMP'!N43="","",'4 - FORM TRAINING CAMP'!N43)</f>
        <v/>
      </c>
      <c r="AD32" s="9" t="str">
        <f>IF('4 - FORM TRAINING CAMP'!Q43="","",'4 - FORM TRAINING CAMP'!Q43)</f>
        <v/>
      </c>
      <c r="AE32" t="str">
        <f>IF('4 - FORM TRAINING CAMP'!T43="","",'4 - FORM TRAINING CAMP'!T43)</f>
        <v/>
      </c>
      <c r="AF32" t="str">
        <f>IF('4 - FORM TRAINING CAMP'!U43="","",'4 - FORM TRAINING CAMP'!U43)</f>
        <v/>
      </c>
      <c r="AG32" s="9" t="str">
        <f>IF('5 - TRANSPORT'!G43="","",'5 - TRANSPORT'!G43)</f>
        <v/>
      </c>
      <c r="AH32" t="str">
        <f>IF('5 - TRANSPORT'!H43="","",'5 - TRANSPORT'!H43)</f>
        <v/>
      </c>
      <c r="AI32" t="str">
        <f>IF('5 - TRANSPORT'!I43="","",'5 - TRANSPORT'!I43)</f>
        <v/>
      </c>
      <c r="AJ32" s="37" t="str">
        <f>IF('5 - TRANSPORT'!J43="","",'5 - TRANSPORT'!J43)</f>
        <v/>
      </c>
      <c r="AK32" t="str">
        <f>IF('5 - TRANSPORT'!K43="","",'5 - TRANSPORT'!K43)</f>
        <v/>
      </c>
      <c r="AL32" t="str">
        <f>IF('5 - TRANSPORT'!L43="","",'5 - TRANSPORT'!L43)</f>
        <v/>
      </c>
      <c r="AM32" t="str">
        <f>IF('5 - TRANSPORT'!M43="","",'5 - TRANSPORT'!M43)</f>
        <v/>
      </c>
      <c r="AN32" s="9" t="str">
        <f>IF('5 - TRANSPORT'!N43="","",'5 - TRANSPORT'!N43)</f>
        <v/>
      </c>
      <c r="AO32" t="str">
        <f>IF('5 - TRANSPORT'!O43="","",'5 - TRANSPORT'!O43)</f>
        <v/>
      </c>
      <c r="AP32" t="str">
        <f>IF('5 - TRANSPORT'!P43="","",'5 - TRANSPORT'!P43)</f>
        <v/>
      </c>
      <c r="AQ32" s="37" t="str">
        <f>IF('5 - TRANSPORT'!Q43="","",'5 - TRANSPORT'!Q43)</f>
        <v/>
      </c>
      <c r="AR32" t="str">
        <f>IF('5 - TRANSPORT'!R43="","",'5 - TRANSPORT'!R43)</f>
        <v/>
      </c>
      <c r="AS32" t="str">
        <f>IF('5 - TRANSPORT'!S43="","",'5 - TRANSPORT'!S43)</f>
        <v/>
      </c>
      <c r="AT32" t="str">
        <f>IF('5 - TRANSPORT'!T43="","",'5 - TRANSPORT'!T43)</f>
        <v/>
      </c>
      <c r="AU32" s="43" t="str">
        <f>IF('3 - FORM COMP'!K43="","",'3 - FORM COMP'!K43)</f>
        <v/>
      </c>
      <c r="AV32" t="str">
        <f>IF('3 - FORM COMP'!L43="","",'3 - FORM COMP'!L43)</f>
        <v/>
      </c>
      <c r="AW32" t="str">
        <f>IF('3 - FORM COMP'!N43="","",'3 - FORM COMP'!N43)</f>
        <v/>
      </c>
      <c r="AX32" t="str">
        <f>IF('3 - FORM COMP'!O43="","",'3 - FORM COMP'!O43)</f>
        <v/>
      </c>
      <c r="AY32" t="str">
        <f>IF('3 - FORM COMP'!Q43="","",'3 - FORM COMP'!Q43)</f>
        <v/>
      </c>
      <c r="AZ32" t="str">
        <f>IF('3 - FORM COMP'!R43="","",'3 - FORM COMP'!R43)</f>
        <v/>
      </c>
      <c r="BA32" t="str">
        <f>IF('3 - FORM COMP'!T43="","",'3 - FORM COMP'!T43)</f>
        <v/>
      </c>
      <c r="BB32" t="str">
        <f>IF('3 - FORM COMP'!U43="","",'3 - FORM COMP'!U43)</f>
        <v/>
      </c>
      <c r="BC32" t="str">
        <f>IF('3 - FORM COMP'!W43="","",'3 - FORM COMP'!W43)</f>
        <v/>
      </c>
      <c r="BD32" t="str">
        <f>IF('3 - FORM COMP'!X43="","",'3 - FORM COMP'!X43)</f>
        <v/>
      </c>
      <c r="BE32" t="str">
        <f>IF('4 - FORM TRAINING CAMP'!L43="","",'4 - FORM TRAINING CAMP'!L43)</f>
        <v/>
      </c>
      <c r="BF32" t="str">
        <f>IF('4 - FORM TRAINING CAMP'!M43="","",'4 - FORM TRAINING CAMP'!M43)</f>
        <v/>
      </c>
      <c r="BG32" t="str">
        <f>IF('4 - FORM TRAINING CAMP'!O43="","",'4 - FORM TRAINING CAMP'!O43)</f>
        <v/>
      </c>
      <c r="BH32" t="str">
        <f>IF('4 - FORM TRAINING CAMP'!P43="","",'4 - FORM TRAINING CAMP'!P43)</f>
        <v/>
      </c>
      <c r="BI32" t="str">
        <f>IF('4 - FORM TRAINING CAMP'!R43="","",'4 - FORM TRAINING CAMP'!R43)</f>
        <v/>
      </c>
      <c r="BJ32" t="str">
        <f>IF('4 - FORM TRAINING CAMP'!S43="","",'4 - FORM TRAINING CAMP'!S43)</f>
        <v/>
      </c>
    </row>
    <row r="33" spans="1:62">
      <c r="A33" t="str">
        <f>IF(E33="","",'1 - SUMMARY'!F$10)</f>
        <v/>
      </c>
      <c r="B33" t="str">
        <f t="shared" si="0"/>
        <v/>
      </c>
      <c r="C33" t="str">
        <f>IF(AMOUNT!D44="","",AMOUNT!D44)</f>
        <v/>
      </c>
      <c r="D33" t="str">
        <f>IF(E33="","",'2 - FORM GENERAL'!D44)</f>
        <v/>
      </c>
      <c r="E33" t="str">
        <f>IF('2 - FORM GENERAL'!E44="","",'2 - FORM GENERAL'!E44)</f>
        <v/>
      </c>
      <c r="F33" t="str">
        <f>IF('2 - FORM GENERAL'!F44="","",'2 - FORM GENERAL'!F44)</f>
        <v/>
      </c>
      <c r="G33" t="str">
        <f>IF('2 - FORM GENERAL'!G44="","",'2 - FORM GENERAL'!G44)</f>
        <v/>
      </c>
      <c r="H33" t="str">
        <f>IF('2 - FORM GENERAL'!H44="","",'2 - FORM GENERAL'!H44)</f>
        <v/>
      </c>
      <c r="I33" s="9" t="str">
        <f>IF('2 - FORM GENERAL'!I44="","",'2 - FORM GENERAL'!I44)</f>
        <v/>
      </c>
      <c r="J33" t="str">
        <f>IF('2 - FORM GENERAL'!J44="","",'2 - FORM GENERAL'!J44)</f>
        <v/>
      </c>
      <c r="K33" t="str">
        <f>IF('2 - FORM GENERAL'!K44="","",'2 - FORM GENERAL'!K44)</f>
        <v/>
      </c>
      <c r="L33" t="str">
        <f>IF('2 - FORM GENERAL'!L44="","",'2 - FORM GENERAL'!L44)</f>
        <v/>
      </c>
      <c r="M33" s="9" t="str">
        <f>IF('2 - FORM GENERAL'!M44="","",'2 - FORM GENERAL'!M44)</f>
        <v/>
      </c>
      <c r="N33" s="9" t="str">
        <f>IF('2 - FORM GENERAL'!N44="","",'2 - FORM GENERAL'!N44)</f>
        <v/>
      </c>
      <c r="O33" s="9" t="str">
        <f>IF('2 - FORM GENERAL'!O44="","",'2 - FORM GENERAL'!O44)</f>
        <v/>
      </c>
      <c r="P33" t="str">
        <f>IF('2 - FORM GENERAL'!P44="","",'2 - FORM GENERAL'!P44)</f>
        <v/>
      </c>
      <c r="Q33" t="str">
        <f>IF('3 - FORM COMP'!I44="","",'3 - FORM COMP'!I44)</f>
        <v/>
      </c>
      <c r="R33" s="9" t="str">
        <f>IF('3 - FORM COMP'!J44="","",'3 - FORM COMP'!J44)</f>
        <v/>
      </c>
      <c r="S33" s="9" t="str">
        <f>IF('3 - FORM COMP'!M44="","",'3 - FORM COMP'!M44)</f>
        <v/>
      </c>
      <c r="T33" s="9" t="str">
        <f>IF('3 - FORM COMP'!P44="","",'3 - FORM COMP'!P44)</f>
        <v/>
      </c>
      <c r="U33" s="9" t="str">
        <f>IF('3 - FORM COMP'!S44="","",'3 - FORM COMP'!S44)</f>
        <v/>
      </c>
      <c r="V33" s="9" t="str">
        <f>IF('3 - FORM COMP'!V44="","",'3 - FORM COMP'!V44)</f>
        <v/>
      </c>
      <c r="W33" t="str">
        <f>IF('3 - FORM COMP'!Y44="","",'3 - FORM COMP'!Y44)</f>
        <v/>
      </c>
      <c r="X33" t="str">
        <f>IF('3 - FORM COMP'!Z44="","",'3 - FORM COMP'!Z44)</f>
        <v/>
      </c>
      <c r="Y33" t="str">
        <f>IF('3 - FORM COMP'!AA44="","",'3 - FORM COMP'!AA44)</f>
        <v/>
      </c>
      <c r="Z33" t="str">
        <f>IF(AND('4 - FORM TRAINING CAMP'!I44="",'4 - FORM TRAINING CAMP'!E44=""),"",IF('4 - FORM TRAINING CAMP'!I44="","No",'4 - FORM TRAINING CAMP'!I44))</f>
        <v/>
      </c>
      <c r="AA33" t="str">
        <f>IF('4 - FORM TRAINING CAMP'!J44="","",'4 - FORM TRAINING CAMP'!J44)</f>
        <v/>
      </c>
      <c r="AB33" s="9" t="str">
        <f>IF('4 - FORM TRAINING CAMP'!K44="","",'4 - FORM TRAINING CAMP'!K44)</f>
        <v/>
      </c>
      <c r="AC33" s="9" t="str">
        <f>IF('4 - FORM TRAINING CAMP'!N44="","",'4 - FORM TRAINING CAMP'!N44)</f>
        <v/>
      </c>
      <c r="AD33" s="9" t="str">
        <f>IF('4 - FORM TRAINING CAMP'!Q44="","",'4 - FORM TRAINING CAMP'!Q44)</f>
        <v/>
      </c>
      <c r="AE33" t="str">
        <f>IF('4 - FORM TRAINING CAMP'!T44="","",'4 - FORM TRAINING CAMP'!T44)</f>
        <v/>
      </c>
      <c r="AF33" t="str">
        <f>IF('4 - FORM TRAINING CAMP'!U44="","",'4 - FORM TRAINING CAMP'!U44)</f>
        <v/>
      </c>
      <c r="AG33" s="9" t="str">
        <f>IF('5 - TRANSPORT'!G44="","",'5 - TRANSPORT'!G44)</f>
        <v/>
      </c>
      <c r="AH33" t="str">
        <f>IF('5 - TRANSPORT'!H44="","",'5 - TRANSPORT'!H44)</f>
        <v/>
      </c>
      <c r="AI33" t="str">
        <f>IF('5 - TRANSPORT'!I44="","",'5 - TRANSPORT'!I44)</f>
        <v/>
      </c>
      <c r="AJ33" s="37" t="str">
        <f>IF('5 - TRANSPORT'!J44="","",'5 - TRANSPORT'!J44)</f>
        <v/>
      </c>
      <c r="AK33" t="str">
        <f>IF('5 - TRANSPORT'!K44="","",'5 - TRANSPORT'!K44)</f>
        <v/>
      </c>
      <c r="AL33" t="str">
        <f>IF('5 - TRANSPORT'!L44="","",'5 - TRANSPORT'!L44)</f>
        <v/>
      </c>
      <c r="AM33" t="str">
        <f>IF('5 - TRANSPORT'!M44="","",'5 - TRANSPORT'!M44)</f>
        <v/>
      </c>
      <c r="AN33" s="9" t="str">
        <f>IF('5 - TRANSPORT'!N44="","",'5 - TRANSPORT'!N44)</f>
        <v/>
      </c>
      <c r="AO33" t="str">
        <f>IF('5 - TRANSPORT'!O44="","",'5 - TRANSPORT'!O44)</f>
        <v/>
      </c>
      <c r="AP33" t="str">
        <f>IF('5 - TRANSPORT'!P44="","",'5 - TRANSPORT'!P44)</f>
        <v/>
      </c>
      <c r="AQ33" s="37" t="str">
        <f>IF('5 - TRANSPORT'!Q44="","",'5 - TRANSPORT'!Q44)</f>
        <v/>
      </c>
      <c r="AR33" t="str">
        <f>IF('5 - TRANSPORT'!R44="","",'5 - TRANSPORT'!R44)</f>
        <v/>
      </c>
      <c r="AS33" t="str">
        <f>IF('5 - TRANSPORT'!S44="","",'5 - TRANSPORT'!S44)</f>
        <v/>
      </c>
      <c r="AT33" t="str">
        <f>IF('5 - TRANSPORT'!T44="","",'5 - TRANSPORT'!T44)</f>
        <v/>
      </c>
      <c r="AU33" s="43" t="str">
        <f>IF('3 - FORM COMP'!K44="","",'3 - FORM COMP'!K44)</f>
        <v/>
      </c>
      <c r="AV33" t="str">
        <f>IF('3 - FORM COMP'!L44="","",'3 - FORM COMP'!L44)</f>
        <v/>
      </c>
      <c r="AW33" t="str">
        <f>IF('3 - FORM COMP'!N44="","",'3 - FORM COMP'!N44)</f>
        <v/>
      </c>
      <c r="AX33" t="str">
        <f>IF('3 - FORM COMP'!O44="","",'3 - FORM COMP'!O44)</f>
        <v/>
      </c>
      <c r="AY33" t="str">
        <f>IF('3 - FORM COMP'!Q44="","",'3 - FORM COMP'!Q44)</f>
        <v/>
      </c>
      <c r="AZ33" t="str">
        <f>IF('3 - FORM COMP'!R44="","",'3 - FORM COMP'!R44)</f>
        <v/>
      </c>
      <c r="BA33" t="str">
        <f>IF('3 - FORM COMP'!T44="","",'3 - FORM COMP'!T44)</f>
        <v/>
      </c>
      <c r="BB33" t="str">
        <f>IF('3 - FORM COMP'!U44="","",'3 - FORM COMP'!U44)</f>
        <v/>
      </c>
      <c r="BC33" t="str">
        <f>IF('3 - FORM COMP'!W44="","",'3 - FORM COMP'!W44)</f>
        <v/>
      </c>
      <c r="BD33" t="str">
        <f>IF('3 - FORM COMP'!X44="","",'3 - FORM COMP'!X44)</f>
        <v/>
      </c>
      <c r="BE33" t="str">
        <f>IF('4 - FORM TRAINING CAMP'!L44="","",'4 - FORM TRAINING CAMP'!L44)</f>
        <v/>
      </c>
      <c r="BF33" t="str">
        <f>IF('4 - FORM TRAINING CAMP'!M44="","",'4 - FORM TRAINING CAMP'!M44)</f>
        <v/>
      </c>
      <c r="BG33" t="str">
        <f>IF('4 - FORM TRAINING CAMP'!O44="","",'4 - FORM TRAINING CAMP'!O44)</f>
        <v/>
      </c>
      <c r="BH33" t="str">
        <f>IF('4 - FORM TRAINING CAMP'!P44="","",'4 - FORM TRAINING CAMP'!P44)</f>
        <v/>
      </c>
      <c r="BI33" t="str">
        <f>IF('4 - FORM TRAINING CAMP'!R44="","",'4 - FORM TRAINING CAMP'!R44)</f>
        <v/>
      </c>
      <c r="BJ33" t="str">
        <f>IF('4 - FORM TRAINING CAMP'!S44="","",'4 - FORM TRAINING CAMP'!S44)</f>
        <v/>
      </c>
    </row>
    <row r="34" spans="1:62">
      <c r="A34" t="str">
        <f>IF(E34="","",'1 - SUMMARY'!F$10)</f>
        <v/>
      </c>
      <c r="B34" t="str">
        <f t="shared" si="0"/>
        <v/>
      </c>
      <c r="C34" t="str">
        <f>IF(AMOUNT!D45="","",AMOUNT!D45)</f>
        <v/>
      </c>
      <c r="D34" t="str">
        <f>IF(E34="","",'2 - FORM GENERAL'!D45)</f>
        <v/>
      </c>
      <c r="E34" t="str">
        <f>IF('2 - FORM GENERAL'!E45="","",'2 - FORM GENERAL'!E45)</f>
        <v/>
      </c>
      <c r="F34" t="str">
        <f>IF('2 - FORM GENERAL'!F45="","",'2 - FORM GENERAL'!F45)</f>
        <v/>
      </c>
      <c r="G34" t="str">
        <f>IF('2 - FORM GENERAL'!G45="","",'2 - FORM GENERAL'!G45)</f>
        <v/>
      </c>
      <c r="H34" t="str">
        <f>IF('2 - FORM GENERAL'!H45="","",'2 - FORM GENERAL'!H45)</f>
        <v/>
      </c>
      <c r="I34" s="9" t="str">
        <f>IF('2 - FORM GENERAL'!I45="","",'2 - FORM GENERAL'!I45)</f>
        <v/>
      </c>
      <c r="J34" t="str">
        <f>IF('2 - FORM GENERAL'!J45="","",'2 - FORM GENERAL'!J45)</f>
        <v/>
      </c>
      <c r="K34" t="str">
        <f>IF('2 - FORM GENERAL'!K45="","",'2 - FORM GENERAL'!K45)</f>
        <v/>
      </c>
      <c r="L34" t="str">
        <f>IF('2 - FORM GENERAL'!L45="","",'2 - FORM GENERAL'!L45)</f>
        <v/>
      </c>
      <c r="M34" s="9" t="str">
        <f>IF('2 - FORM GENERAL'!M45="","",'2 - FORM GENERAL'!M45)</f>
        <v/>
      </c>
      <c r="N34" s="9" t="str">
        <f>IF('2 - FORM GENERAL'!N45="","",'2 - FORM GENERAL'!N45)</f>
        <v/>
      </c>
      <c r="O34" s="9" t="str">
        <f>IF('2 - FORM GENERAL'!O45="","",'2 - FORM GENERAL'!O45)</f>
        <v/>
      </c>
      <c r="P34" t="str">
        <f>IF('2 - FORM GENERAL'!P45="","",'2 - FORM GENERAL'!P45)</f>
        <v/>
      </c>
      <c r="Q34" t="str">
        <f>IF('3 - FORM COMP'!I45="","",'3 - FORM COMP'!I45)</f>
        <v/>
      </c>
      <c r="R34" s="9" t="str">
        <f>IF('3 - FORM COMP'!J45="","",'3 - FORM COMP'!J45)</f>
        <v/>
      </c>
      <c r="S34" s="9" t="str">
        <f>IF('3 - FORM COMP'!M45="","",'3 - FORM COMP'!M45)</f>
        <v/>
      </c>
      <c r="T34" s="9" t="str">
        <f>IF('3 - FORM COMP'!P45="","",'3 - FORM COMP'!P45)</f>
        <v/>
      </c>
      <c r="U34" s="9" t="str">
        <f>IF('3 - FORM COMP'!S45="","",'3 - FORM COMP'!S45)</f>
        <v/>
      </c>
      <c r="V34" s="9" t="str">
        <f>IF('3 - FORM COMP'!V45="","",'3 - FORM COMP'!V45)</f>
        <v/>
      </c>
      <c r="W34" t="str">
        <f>IF('3 - FORM COMP'!Y45="","",'3 - FORM COMP'!Y45)</f>
        <v/>
      </c>
      <c r="X34" t="str">
        <f>IF('3 - FORM COMP'!Z45="","",'3 - FORM COMP'!Z45)</f>
        <v/>
      </c>
      <c r="Y34" t="str">
        <f>IF('3 - FORM COMP'!AA45="","",'3 - FORM COMP'!AA45)</f>
        <v/>
      </c>
      <c r="Z34" t="str">
        <f>IF(AND('4 - FORM TRAINING CAMP'!I45="",'4 - FORM TRAINING CAMP'!E45=""),"",IF('4 - FORM TRAINING CAMP'!I45="","No",'4 - FORM TRAINING CAMP'!I45))</f>
        <v/>
      </c>
      <c r="AA34" t="str">
        <f>IF('4 - FORM TRAINING CAMP'!J45="","",'4 - FORM TRAINING CAMP'!J45)</f>
        <v/>
      </c>
      <c r="AB34" s="9" t="str">
        <f>IF('4 - FORM TRAINING CAMP'!K45="","",'4 - FORM TRAINING CAMP'!K45)</f>
        <v/>
      </c>
      <c r="AC34" s="9" t="str">
        <f>IF('4 - FORM TRAINING CAMP'!N45="","",'4 - FORM TRAINING CAMP'!N45)</f>
        <v/>
      </c>
      <c r="AD34" s="9" t="str">
        <f>IF('4 - FORM TRAINING CAMP'!Q45="","",'4 - FORM TRAINING CAMP'!Q45)</f>
        <v/>
      </c>
      <c r="AE34" t="str">
        <f>IF('4 - FORM TRAINING CAMP'!T45="","",'4 - FORM TRAINING CAMP'!T45)</f>
        <v/>
      </c>
      <c r="AF34" t="str">
        <f>IF('4 - FORM TRAINING CAMP'!U45="","",'4 - FORM TRAINING CAMP'!U45)</f>
        <v/>
      </c>
      <c r="AG34" s="9" t="str">
        <f>IF('5 - TRANSPORT'!G45="","",'5 - TRANSPORT'!G45)</f>
        <v/>
      </c>
      <c r="AH34" t="str">
        <f>IF('5 - TRANSPORT'!H45="","",'5 - TRANSPORT'!H45)</f>
        <v/>
      </c>
      <c r="AI34" t="str">
        <f>IF('5 - TRANSPORT'!I45="","",'5 - TRANSPORT'!I45)</f>
        <v/>
      </c>
      <c r="AJ34" s="37" t="str">
        <f>IF('5 - TRANSPORT'!J45="","",'5 - TRANSPORT'!J45)</f>
        <v/>
      </c>
      <c r="AK34" t="str">
        <f>IF('5 - TRANSPORT'!K45="","",'5 - TRANSPORT'!K45)</f>
        <v/>
      </c>
      <c r="AL34" t="str">
        <f>IF('5 - TRANSPORT'!L45="","",'5 - TRANSPORT'!L45)</f>
        <v/>
      </c>
      <c r="AM34" t="str">
        <f>IF('5 - TRANSPORT'!M45="","",'5 - TRANSPORT'!M45)</f>
        <v/>
      </c>
      <c r="AN34" s="9" t="str">
        <f>IF('5 - TRANSPORT'!N45="","",'5 - TRANSPORT'!N45)</f>
        <v/>
      </c>
      <c r="AO34" t="str">
        <f>IF('5 - TRANSPORT'!O45="","",'5 - TRANSPORT'!O45)</f>
        <v/>
      </c>
      <c r="AP34" t="str">
        <f>IF('5 - TRANSPORT'!P45="","",'5 - TRANSPORT'!P45)</f>
        <v/>
      </c>
      <c r="AQ34" s="37" t="str">
        <f>IF('5 - TRANSPORT'!Q45="","",'5 - TRANSPORT'!Q45)</f>
        <v/>
      </c>
      <c r="AR34" t="str">
        <f>IF('5 - TRANSPORT'!R45="","",'5 - TRANSPORT'!R45)</f>
        <v/>
      </c>
      <c r="AS34" t="str">
        <f>IF('5 - TRANSPORT'!S45="","",'5 - TRANSPORT'!S45)</f>
        <v/>
      </c>
      <c r="AT34" t="str">
        <f>IF('5 - TRANSPORT'!T45="","",'5 - TRANSPORT'!T45)</f>
        <v/>
      </c>
      <c r="AU34" s="43" t="str">
        <f>IF('3 - FORM COMP'!K45="","",'3 - FORM COMP'!K45)</f>
        <v/>
      </c>
      <c r="AV34" t="str">
        <f>IF('3 - FORM COMP'!L45="","",'3 - FORM COMP'!L45)</f>
        <v/>
      </c>
      <c r="AW34" t="str">
        <f>IF('3 - FORM COMP'!N45="","",'3 - FORM COMP'!N45)</f>
        <v/>
      </c>
      <c r="AX34" t="str">
        <f>IF('3 - FORM COMP'!O45="","",'3 - FORM COMP'!O45)</f>
        <v/>
      </c>
      <c r="AY34" t="str">
        <f>IF('3 - FORM COMP'!Q45="","",'3 - FORM COMP'!Q45)</f>
        <v/>
      </c>
      <c r="AZ34" t="str">
        <f>IF('3 - FORM COMP'!R45="","",'3 - FORM COMP'!R45)</f>
        <v/>
      </c>
      <c r="BA34" t="str">
        <f>IF('3 - FORM COMP'!T45="","",'3 - FORM COMP'!T45)</f>
        <v/>
      </c>
      <c r="BB34" t="str">
        <f>IF('3 - FORM COMP'!U45="","",'3 - FORM COMP'!U45)</f>
        <v/>
      </c>
      <c r="BC34" t="str">
        <f>IF('3 - FORM COMP'!W45="","",'3 - FORM COMP'!W45)</f>
        <v/>
      </c>
      <c r="BD34" t="str">
        <f>IF('3 - FORM COMP'!X45="","",'3 - FORM COMP'!X45)</f>
        <v/>
      </c>
      <c r="BE34" t="str">
        <f>IF('4 - FORM TRAINING CAMP'!L45="","",'4 - FORM TRAINING CAMP'!L45)</f>
        <v/>
      </c>
      <c r="BF34" t="str">
        <f>IF('4 - FORM TRAINING CAMP'!M45="","",'4 - FORM TRAINING CAMP'!M45)</f>
        <v/>
      </c>
      <c r="BG34" t="str">
        <f>IF('4 - FORM TRAINING CAMP'!O45="","",'4 - FORM TRAINING CAMP'!O45)</f>
        <v/>
      </c>
      <c r="BH34" t="str">
        <f>IF('4 - FORM TRAINING CAMP'!P45="","",'4 - FORM TRAINING CAMP'!P45)</f>
        <v/>
      </c>
      <c r="BI34" t="str">
        <f>IF('4 - FORM TRAINING CAMP'!R45="","",'4 - FORM TRAINING CAMP'!R45)</f>
        <v/>
      </c>
      <c r="BJ34" t="str">
        <f>IF('4 - FORM TRAINING CAMP'!S45="","",'4 - FORM TRAINING CAMP'!S45)</f>
        <v/>
      </c>
    </row>
    <row r="35" spans="1:62">
      <c r="A35" t="str">
        <f>IF(E35="","",'1 - SUMMARY'!F$10)</f>
        <v/>
      </c>
      <c r="B35" t="str">
        <f t="shared" si="0"/>
        <v/>
      </c>
      <c r="C35" t="str">
        <f>IF(AMOUNT!D46="","",AMOUNT!D46)</f>
        <v/>
      </c>
      <c r="D35" t="str">
        <f>IF(E35="","",'2 - FORM GENERAL'!D46)</f>
        <v/>
      </c>
      <c r="E35" t="str">
        <f>IF('2 - FORM GENERAL'!E46="","",'2 - FORM GENERAL'!E46)</f>
        <v/>
      </c>
      <c r="F35" t="str">
        <f>IF('2 - FORM GENERAL'!F46="","",'2 - FORM GENERAL'!F46)</f>
        <v/>
      </c>
      <c r="G35" t="str">
        <f>IF('2 - FORM GENERAL'!G46="","",'2 - FORM GENERAL'!G46)</f>
        <v/>
      </c>
      <c r="H35" t="str">
        <f>IF('2 - FORM GENERAL'!H46="","",'2 - FORM GENERAL'!H46)</f>
        <v/>
      </c>
      <c r="I35" s="9" t="str">
        <f>IF('2 - FORM GENERAL'!I46="","",'2 - FORM GENERAL'!I46)</f>
        <v/>
      </c>
      <c r="J35" t="str">
        <f>IF('2 - FORM GENERAL'!J46="","",'2 - FORM GENERAL'!J46)</f>
        <v/>
      </c>
      <c r="K35" t="str">
        <f>IF('2 - FORM GENERAL'!K46="","",'2 - FORM GENERAL'!K46)</f>
        <v/>
      </c>
      <c r="L35" t="str">
        <f>IF('2 - FORM GENERAL'!L46="","",'2 - FORM GENERAL'!L46)</f>
        <v/>
      </c>
      <c r="M35" s="9" t="str">
        <f>IF('2 - FORM GENERAL'!M46="","",'2 - FORM GENERAL'!M46)</f>
        <v/>
      </c>
      <c r="N35" s="9" t="str">
        <f>IF('2 - FORM GENERAL'!N46="","",'2 - FORM GENERAL'!N46)</f>
        <v/>
      </c>
      <c r="O35" s="9" t="str">
        <f>IF('2 - FORM GENERAL'!O46="","",'2 - FORM GENERAL'!O46)</f>
        <v/>
      </c>
      <c r="P35" t="str">
        <f>IF('2 - FORM GENERAL'!P46="","",'2 - FORM GENERAL'!P46)</f>
        <v/>
      </c>
      <c r="Q35" t="str">
        <f>IF('3 - FORM COMP'!I46="","",'3 - FORM COMP'!I46)</f>
        <v/>
      </c>
      <c r="R35" s="9" t="str">
        <f>IF('3 - FORM COMP'!J46="","",'3 - FORM COMP'!J46)</f>
        <v/>
      </c>
      <c r="S35" s="9" t="str">
        <f>IF('3 - FORM COMP'!M46="","",'3 - FORM COMP'!M46)</f>
        <v/>
      </c>
      <c r="T35" s="9" t="str">
        <f>IF('3 - FORM COMP'!P46="","",'3 - FORM COMP'!P46)</f>
        <v/>
      </c>
      <c r="U35" s="9" t="str">
        <f>IF('3 - FORM COMP'!S46="","",'3 - FORM COMP'!S46)</f>
        <v/>
      </c>
      <c r="V35" s="9" t="str">
        <f>IF('3 - FORM COMP'!V46="","",'3 - FORM COMP'!V46)</f>
        <v/>
      </c>
      <c r="W35" t="str">
        <f>IF('3 - FORM COMP'!Y46="","",'3 - FORM COMP'!Y46)</f>
        <v/>
      </c>
      <c r="X35" t="str">
        <f>IF('3 - FORM COMP'!Z46="","",'3 - FORM COMP'!Z46)</f>
        <v/>
      </c>
      <c r="Y35" t="str">
        <f>IF('3 - FORM COMP'!AA46="","",'3 - FORM COMP'!AA46)</f>
        <v/>
      </c>
      <c r="Z35" t="str">
        <f>IF(AND('4 - FORM TRAINING CAMP'!I46="",'4 - FORM TRAINING CAMP'!E46=""),"",IF('4 - FORM TRAINING CAMP'!I46="","No",'4 - FORM TRAINING CAMP'!I46))</f>
        <v/>
      </c>
      <c r="AA35" t="str">
        <f>IF('4 - FORM TRAINING CAMP'!J46="","",'4 - FORM TRAINING CAMP'!J46)</f>
        <v/>
      </c>
      <c r="AB35" s="9" t="str">
        <f>IF('4 - FORM TRAINING CAMP'!K46="","",'4 - FORM TRAINING CAMP'!K46)</f>
        <v/>
      </c>
      <c r="AC35" s="9" t="str">
        <f>IF('4 - FORM TRAINING CAMP'!N46="","",'4 - FORM TRAINING CAMP'!N46)</f>
        <v/>
      </c>
      <c r="AD35" s="9" t="str">
        <f>IF('4 - FORM TRAINING CAMP'!Q46="","",'4 - FORM TRAINING CAMP'!Q46)</f>
        <v/>
      </c>
      <c r="AE35" t="str">
        <f>IF('4 - FORM TRAINING CAMP'!T46="","",'4 - FORM TRAINING CAMP'!T46)</f>
        <v/>
      </c>
      <c r="AF35" t="str">
        <f>IF('4 - FORM TRAINING CAMP'!U46="","",'4 - FORM TRAINING CAMP'!U46)</f>
        <v/>
      </c>
      <c r="AG35" s="9" t="str">
        <f>IF('5 - TRANSPORT'!G46="","",'5 - TRANSPORT'!G46)</f>
        <v/>
      </c>
      <c r="AH35" t="str">
        <f>IF('5 - TRANSPORT'!H46="","",'5 - TRANSPORT'!H46)</f>
        <v/>
      </c>
      <c r="AI35" t="str">
        <f>IF('5 - TRANSPORT'!I46="","",'5 - TRANSPORT'!I46)</f>
        <v/>
      </c>
      <c r="AJ35" s="37" t="str">
        <f>IF('5 - TRANSPORT'!J46="","",'5 - TRANSPORT'!J46)</f>
        <v/>
      </c>
      <c r="AK35" t="str">
        <f>IF('5 - TRANSPORT'!K46="","",'5 - TRANSPORT'!K46)</f>
        <v/>
      </c>
      <c r="AL35" t="str">
        <f>IF('5 - TRANSPORT'!L46="","",'5 - TRANSPORT'!L46)</f>
        <v/>
      </c>
      <c r="AM35" t="str">
        <f>IF('5 - TRANSPORT'!M46="","",'5 - TRANSPORT'!M46)</f>
        <v/>
      </c>
      <c r="AN35" s="9" t="str">
        <f>IF('5 - TRANSPORT'!N46="","",'5 - TRANSPORT'!N46)</f>
        <v/>
      </c>
      <c r="AO35" t="str">
        <f>IF('5 - TRANSPORT'!O46="","",'5 - TRANSPORT'!O46)</f>
        <v/>
      </c>
      <c r="AP35" t="str">
        <f>IF('5 - TRANSPORT'!P46="","",'5 - TRANSPORT'!P46)</f>
        <v/>
      </c>
      <c r="AQ35" s="37" t="str">
        <f>IF('5 - TRANSPORT'!Q46="","",'5 - TRANSPORT'!Q46)</f>
        <v/>
      </c>
      <c r="AR35" t="str">
        <f>IF('5 - TRANSPORT'!R46="","",'5 - TRANSPORT'!R46)</f>
        <v/>
      </c>
      <c r="AS35" t="str">
        <f>IF('5 - TRANSPORT'!S46="","",'5 - TRANSPORT'!S46)</f>
        <v/>
      </c>
      <c r="AT35" t="str">
        <f>IF('5 - TRANSPORT'!T46="","",'5 - TRANSPORT'!T46)</f>
        <v/>
      </c>
      <c r="AU35" s="43" t="str">
        <f>IF('3 - FORM COMP'!K46="","",'3 - FORM COMP'!K46)</f>
        <v/>
      </c>
      <c r="AV35" t="str">
        <f>IF('3 - FORM COMP'!L46="","",'3 - FORM COMP'!L46)</f>
        <v/>
      </c>
      <c r="AW35" t="str">
        <f>IF('3 - FORM COMP'!N46="","",'3 - FORM COMP'!N46)</f>
        <v/>
      </c>
      <c r="AX35" t="str">
        <f>IF('3 - FORM COMP'!O46="","",'3 - FORM COMP'!O46)</f>
        <v/>
      </c>
      <c r="AY35" t="str">
        <f>IF('3 - FORM COMP'!Q46="","",'3 - FORM COMP'!Q46)</f>
        <v/>
      </c>
      <c r="AZ35" t="str">
        <f>IF('3 - FORM COMP'!R46="","",'3 - FORM COMP'!R46)</f>
        <v/>
      </c>
      <c r="BA35" t="str">
        <f>IF('3 - FORM COMP'!T46="","",'3 - FORM COMP'!T46)</f>
        <v/>
      </c>
      <c r="BB35" t="str">
        <f>IF('3 - FORM COMP'!U46="","",'3 - FORM COMP'!U46)</f>
        <v/>
      </c>
      <c r="BC35" t="str">
        <f>IF('3 - FORM COMP'!W46="","",'3 - FORM COMP'!W46)</f>
        <v/>
      </c>
      <c r="BD35" t="str">
        <f>IF('3 - FORM COMP'!X46="","",'3 - FORM COMP'!X46)</f>
        <v/>
      </c>
      <c r="BE35" t="str">
        <f>IF('4 - FORM TRAINING CAMP'!L46="","",'4 - FORM TRAINING CAMP'!L46)</f>
        <v/>
      </c>
      <c r="BF35" t="str">
        <f>IF('4 - FORM TRAINING CAMP'!M46="","",'4 - FORM TRAINING CAMP'!M46)</f>
        <v/>
      </c>
      <c r="BG35" t="str">
        <f>IF('4 - FORM TRAINING CAMP'!O46="","",'4 - FORM TRAINING CAMP'!O46)</f>
        <v/>
      </c>
      <c r="BH35" t="str">
        <f>IF('4 - FORM TRAINING CAMP'!P46="","",'4 - FORM TRAINING CAMP'!P46)</f>
        <v/>
      </c>
      <c r="BI35" t="str">
        <f>IF('4 - FORM TRAINING CAMP'!R46="","",'4 - FORM TRAINING CAMP'!R46)</f>
        <v/>
      </c>
      <c r="BJ35" t="str">
        <f>IF('4 - FORM TRAINING CAMP'!S46="","",'4 - FORM TRAINING CAMP'!S46)</f>
        <v/>
      </c>
    </row>
    <row r="36" spans="1:62">
      <c r="A36" t="str">
        <f>IF(E36="","",'1 - SUMMARY'!F$10)</f>
        <v/>
      </c>
      <c r="B36" t="str">
        <f t="shared" si="0"/>
        <v/>
      </c>
      <c r="C36" t="str">
        <f>IF(AMOUNT!D47="","",AMOUNT!D47)</f>
        <v/>
      </c>
      <c r="D36" t="str">
        <f>IF(E36="","",'2 - FORM GENERAL'!D47)</f>
        <v/>
      </c>
      <c r="E36" t="str">
        <f>IF('2 - FORM GENERAL'!E47="","",'2 - FORM GENERAL'!E47)</f>
        <v/>
      </c>
      <c r="F36" t="str">
        <f>IF('2 - FORM GENERAL'!F47="","",'2 - FORM GENERAL'!F47)</f>
        <v/>
      </c>
      <c r="G36" t="str">
        <f>IF('2 - FORM GENERAL'!G47="","",'2 - FORM GENERAL'!G47)</f>
        <v/>
      </c>
      <c r="H36" t="str">
        <f>IF('2 - FORM GENERAL'!H47="","",'2 - FORM GENERAL'!H47)</f>
        <v/>
      </c>
      <c r="I36" s="9" t="str">
        <f>IF('2 - FORM GENERAL'!I47="","",'2 - FORM GENERAL'!I47)</f>
        <v/>
      </c>
      <c r="J36" t="str">
        <f>IF('2 - FORM GENERAL'!J47="","",'2 - FORM GENERAL'!J47)</f>
        <v/>
      </c>
      <c r="K36" t="str">
        <f>IF('2 - FORM GENERAL'!K47="","",'2 - FORM GENERAL'!K47)</f>
        <v/>
      </c>
      <c r="L36" t="str">
        <f>IF('2 - FORM GENERAL'!L47="","",'2 - FORM GENERAL'!L47)</f>
        <v/>
      </c>
      <c r="M36" s="9" t="str">
        <f>IF('2 - FORM GENERAL'!M47="","",'2 - FORM GENERAL'!M47)</f>
        <v/>
      </c>
      <c r="N36" s="9" t="str">
        <f>IF('2 - FORM GENERAL'!N47="","",'2 - FORM GENERAL'!N47)</f>
        <v/>
      </c>
      <c r="O36" s="9" t="str">
        <f>IF('2 - FORM GENERAL'!O47="","",'2 - FORM GENERAL'!O47)</f>
        <v/>
      </c>
      <c r="P36" t="str">
        <f>IF('2 - FORM GENERAL'!P47="","",'2 - FORM GENERAL'!P47)</f>
        <v/>
      </c>
      <c r="Q36" t="str">
        <f>IF('3 - FORM COMP'!I47="","",'3 - FORM COMP'!I47)</f>
        <v/>
      </c>
      <c r="R36" s="9" t="str">
        <f>IF('3 - FORM COMP'!J47="","",'3 - FORM COMP'!J47)</f>
        <v/>
      </c>
      <c r="S36" s="9" t="str">
        <f>IF('3 - FORM COMP'!M47="","",'3 - FORM COMP'!M47)</f>
        <v/>
      </c>
      <c r="T36" s="9" t="str">
        <f>IF('3 - FORM COMP'!P47="","",'3 - FORM COMP'!P47)</f>
        <v/>
      </c>
      <c r="U36" s="9" t="str">
        <f>IF('3 - FORM COMP'!S47="","",'3 - FORM COMP'!S47)</f>
        <v/>
      </c>
      <c r="V36" s="9" t="str">
        <f>IF('3 - FORM COMP'!V47="","",'3 - FORM COMP'!V47)</f>
        <v/>
      </c>
      <c r="W36" t="str">
        <f>IF('3 - FORM COMP'!Y47="","",'3 - FORM COMP'!Y47)</f>
        <v/>
      </c>
      <c r="X36" t="str">
        <f>IF('3 - FORM COMP'!Z47="","",'3 - FORM COMP'!Z47)</f>
        <v/>
      </c>
      <c r="Y36" t="str">
        <f>IF('3 - FORM COMP'!AA47="","",'3 - FORM COMP'!AA47)</f>
        <v/>
      </c>
      <c r="Z36" t="str">
        <f>IF(AND('4 - FORM TRAINING CAMP'!I47="",'4 - FORM TRAINING CAMP'!E47=""),"",IF('4 - FORM TRAINING CAMP'!I47="","No",'4 - FORM TRAINING CAMP'!I47))</f>
        <v/>
      </c>
      <c r="AA36" t="str">
        <f>IF('4 - FORM TRAINING CAMP'!J47="","",'4 - FORM TRAINING CAMP'!J47)</f>
        <v/>
      </c>
      <c r="AB36" s="9" t="str">
        <f>IF('4 - FORM TRAINING CAMP'!K47="","",'4 - FORM TRAINING CAMP'!K47)</f>
        <v/>
      </c>
      <c r="AC36" s="9" t="str">
        <f>IF('4 - FORM TRAINING CAMP'!N47="","",'4 - FORM TRAINING CAMP'!N47)</f>
        <v/>
      </c>
      <c r="AD36" s="9" t="str">
        <f>IF('4 - FORM TRAINING CAMP'!Q47="","",'4 - FORM TRAINING CAMP'!Q47)</f>
        <v/>
      </c>
      <c r="AE36" t="str">
        <f>IF('4 - FORM TRAINING CAMP'!T47="","",'4 - FORM TRAINING CAMP'!T47)</f>
        <v/>
      </c>
      <c r="AF36" t="str">
        <f>IF('4 - FORM TRAINING CAMP'!U47="","",'4 - FORM TRAINING CAMP'!U47)</f>
        <v/>
      </c>
      <c r="AG36" s="9" t="str">
        <f>IF('5 - TRANSPORT'!G47="","",'5 - TRANSPORT'!G47)</f>
        <v/>
      </c>
      <c r="AH36" t="str">
        <f>IF('5 - TRANSPORT'!H47="","",'5 - TRANSPORT'!H47)</f>
        <v/>
      </c>
      <c r="AI36" t="str">
        <f>IF('5 - TRANSPORT'!I47="","",'5 - TRANSPORT'!I47)</f>
        <v/>
      </c>
      <c r="AJ36" s="37" t="str">
        <f>IF('5 - TRANSPORT'!J47="","",'5 - TRANSPORT'!J47)</f>
        <v/>
      </c>
      <c r="AK36" t="str">
        <f>IF('5 - TRANSPORT'!K47="","",'5 - TRANSPORT'!K47)</f>
        <v/>
      </c>
      <c r="AL36" t="str">
        <f>IF('5 - TRANSPORT'!L47="","",'5 - TRANSPORT'!L47)</f>
        <v/>
      </c>
      <c r="AM36" t="str">
        <f>IF('5 - TRANSPORT'!M47="","",'5 - TRANSPORT'!M47)</f>
        <v/>
      </c>
      <c r="AN36" s="9" t="str">
        <f>IF('5 - TRANSPORT'!N47="","",'5 - TRANSPORT'!N47)</f>
        <v/>
      </c>
      <c r="AO36" t="str">
        <f>IF('5 - TRANSPORT'!O47="","",'5 - TRANSPORT'!O47)</f>
        <v/>
      </c>
      <c r="AP36" t="str">
        <f>IF('5 - TRANSPORT'!P47="","",'5 - TRANSPORT'!P47)</f>
        <v/>
      </c>
      <c r="AQ36" s="37" t="str">
        <f>IF('5 - TRANSPORT'!Q47="","",'5 - TRANSPORT'!Q47)</f>
        <v/>
      </c>
      <c r="AR36" t="str">
        <f>IF('5 - TRANSPORT'!R47="","",'5 - TRANSPORT'!R47)</f>
        <v/>
      </c>
      <c r="AS36" t="str">
        <f>IF('5 - TRANSPORT'!S47="","",'5 - TRANSPORT'!S47)</f>
        <v/>
      </c>
      <c r="AT36" t="str">
        <f>IF('5 - TRANSPORT'!T47="","",'5 - TRANSPORT'!T47)</f>
        <v/>
      </c>
      <c r="AU36" s="43" t="str">
        <f>IF('3 - FORM COMP'!K47="","",'3 - FORM COMP'!K47)</f>
        <v/>
      </c>
      <c r="AV36" t="str">
        <f>IF('3 - FORM COMP'!L47="","",'3 - FORM COMP'!L47)</f>
        <v/>
      </c>
      <c r="AW36" t="str">
        <f>IF('3 - FORM COMP'!N47="","",'3 - FORM COMP'!N47)</f>
        <v/>
      </c>
      <c r="AX36" t="str">
        <f>IF('3 - FORM COMP'!O47="","",'3 - FORM COMP'!O47)</f>
        <v/>
      </c>
      <c r="AY36" t="str">
        <f>IF('3 - FORM COMP'!Q47="","",'3 - FORM COMP'!Q47)</f>
        <v/>
      </c>
      <c r="AZ36" t="str">
        <f>IF('3 - FORM COMP'!R47="","",'3 - FORM COMP'!R47)</f>
        <v/>
      </c>
      <c r="BA36" t="str">
        <f>IF('3 - FORM COMP'!T47="","",'3 - FORM COMP'!T47)</f>
        <v/>
      </c>
      <c r="BB36" t="str">
        <f>IF('3 - FORM COMP'!U47="","",'3 - FORM COMP'!U47)</f>
        <v/>
      </c>
      <c r="BC36" t="str">
        <f>IF('3 - FORM COMP'!W47="","",'3 - FORM COMP'!W47)</f>
        <v/>
      </c>
      <c r="BD36" t="str">
        <f>IF('3 - FORM COMP'!X47="","",'3 - FORM COMP'!X47)</f>
        <v/>
      </c>
      <c r="BE36" t="str">
        <f>IF('4 - FORM TRAINING CAMP'!L47="","",'4 - FORM TRAINING CAMP'!L47)</f>
        <v/>
      </c>
      <c r="BF36" t="str">
        <f>IF('4 - FORM TRAINING CAMP'!M47="","",'4 - FORM TRAINING CAMP'!M47)</f>
        <v/>
      </c>
      <c r="BG36" t="str">
        <f>IF('4 - FORM TRAINING CAMP'!O47="","",'4 - FORM TRAINING CAMP'!O47)</f>
        <v/>
      </c>
      <c r="BH36" t="str">
        <f>IF('4 - FORM TRAINING CAMP'!P47="","",'4 - FORM TRAINING CAMP'!P47)</f>
        <v/>
      </c>
      <c r="BI36" t="str">
        <f>IF('4 - FORM TRAINING CAMP'!R47="","",'4 - FORM TRAINING CAMP'!R47)</f>
        <v/>
      </c>
      <c r="BJ36" t="str">
        <f>IF('4 - FORM TRAINING CAMP'!S47="","",'4 - FORM TRAINING CAMP'!S47)</f>
        <v/>
      </c>
    </row>
    <row r="37" spans="1:62">
      <c r="A37" t="str">
        <f>IF(E37="","",'1 - SUMMARY'!F$10)</f>
        <v/>
      </c>
      <c r="B37" t="str">
        <f t="shared" si="0"/>
        <v/>
      </c>
      <c r="C37" t="str">
        <f>IF(AMOUNT!D48="","",AMOUNT!D48)</f>
        <v/>
      </c>
      <c r="D37" t="str">
        <f>IF(E37="","",'2 - FORM GENERAL'!D48)</f>
        <v/>
      </c>
      <c r="E37" t="str">
        <f>IF('2 - FORM GENERAL'!E48="","",'2 - FORM GENERAL'!E48)</f>
        <v/>
      </c>
      <c r="F37" t="str">
        <f>IF('2 - FORM GENERAL'!F48="","",'2 - FORM GENERAL'!F48)</f>
        <v/>
      </c>
      <c r="G37" t="str">
        <f>IF('2 - FORM GENERAL'!G48="","",'2 - FORM GENERAL'!G48)</f>
        <v/>
      </c>
      <c r="H37" t="str">
        <f>IF('2 - FORM GENERAL'!H48="","",'2 - FORM GENERAL'!H48)</f>
        <v/>
      </c>
      <c r="I37" s="9" t="str">
        <f>IF('2 - FORM GENERAL'!I48="","",'2 - FORM GENERAL'!I48)</f>
        <v/>
      </c>
      <c r="J37" t="str">
        <f>IF('2 - FORM GENERAL'!J48="","",'2 - FORM GENERAL'!J48)</f>
        <v/>
      </c>
      <c r="K37" t="str">
        <f>IF('2 - FORM GENERAL'!K48="","",'2 - FORM GENERAL'!K48)</f>
        <v/>
      </c>
      <c r="L37" t="str">
        <f>IF('2 - FORM GENERAL'!L48="","",'2 - FORM GENERAL'!L48)</f>
        <v/>
      </c>
      <c r="M37" s="9" t="str">
        <f>IF('2 - FORM GENERAL'!M48="","",'2 - FORM GENERAL'!M48)</f>
        <v/>
      </c>
      <c r="N37" s="9" t="str">
        <f>IF('2 - FORM GENERAL'!N48="","",'2 - FORM GENERAL'!N48)</f>
        <v/>
      </c>
      <c r="O37" s="9" t="str">
        <f>IF('2 - FORM GENERAL'!O48="","",'2 - FORM GENERAL'!O48)</f>
        <v/>
      </c>
      <c r="P37" t="str">
        <f>IF('2 - FORM GENERAL'!P48="","",'2 - FORM GENERAL'!P48)</f>
        <v/>
      </c>
      <c r="Q37" t="str">
        <f>IF('3 - FORM COMP'!I48="","",'3 - FORM COMP'!I48)</f>
        <v/>
      </c>
      <c r="R37" s="9" t="str">
        <f>IF('3 - FORM COMP'!J48="","",'3 - FORM COMP'!J48)</f>
        <v/>
      </c>
      <c r="S37" s="9" t="str">
        <f>IF('3 - FORM COMP'!M48="","",'3 - FORM COMP'!M48)</f>
        <v/>
      </c>
      <c r="T37" s="9" t="str">
        <f>IF('3 - FORM COMP'!P48="","",'3 - FORM COMP'!P48)</f>
        <v/>
      </c>
      <c r="U37" s="9" t="str">
        <f>IF('3 - FORM COMP'!S48="","",'3 - FORM COMP'!S48)</f>
        <v/>
      </c>
      <c r="V37" s="9" t="str">
        <f>IF('3 - FORM COMP'!V48="","",'3 - FORM COMP'!V48)</f>
        <v/>
      </c>
      <c r="W37" t="str">
        <f>IF('3 - FORM COMP'!Y48="","",'3 - FORM COMP'!Y48)</f>
        <v/>
      </c>
      <c r="X37" t="str">
        <f>IF('3 - FORM COMP'!Z48="","",'3 - FORM COMP'!Z48)</f>
        <v/>
      </c>
      <c r="Y37" t="str">
        <f>IF('3 - FORM COMP'!AA48="","",'3 - FORM COMP'!AA48)</f>
        <v/>
      </c>
      <c r="Z37" t="str">
        <f>IF(AND('4 - FORM TRAINING CAMP'!I48="",'4 - FORM TRAINING CAMP'!E48=""),"",IF('4 - FORM TRAINING CAMP'!I48="","No",'4 - FORM TRAINING CAMP'!I48))</f>
        <v/>
      </c>
      <c r="AA37" t="str">
        <f>IF('4 - FORM TRAINING CAMP'!J48="","",'4 - FORM TRAINING CAMP'!J48)</f>
        <v/>
      </c>
      <c r="AB37" s="9" t="str">
        <f>IF('4 - FORM TRAINING CAMP'!K48="","",'4 - FORM TRAINING CAMP'!K48)</f>
        <v/>
      </c>
      <c r="AC37" s="9" t="str">
        <f>IF('4 - FORM TRAINING CAMP'!N48="","",'4 - FORM TRAINING CAMP'!N48)</f>
        <v/>
      </c>
      <c r="AD37" s="9" t="str">
        <f>IF('4 - FORM TRAINING CAMP'!Q48="","",'4 - FORM TRAINING CAMP'!Q48)</f>
        <v/>
      </c>
      <c r="AE37" t="str">
        <f>IF('4 - FORM TRAINING CAMP'!T48="","",'4 - FORM TRAINING CAMP'!T48)</f>
        <v/>
      </c>
      <c r="AF37" t="str">
        <f>IF('4 - FORM TRAINING CAMP'!U48="","",'4 - FORM TRAINING CAMP'!U48)</f>
        <v/>
      </c>
      <c r="AG37" s="9" t="str">
        <f>IF('5 - TRANSPORT'!G48="","",'5 - TRANSPORT'!G48)</f>
        <v/>
      </c>
      <c r="AH37" t="str">
        <f>IF('5 - TRANSPORT'!H48="","",'5 - TRANSPORT'!H48)</f>
        <v/>
      </c>
      <c r="AI37" t="str">
        <f>IF('5 - TRANSPORT'!I48="","",'5 - TRANSPORT'!I48)</f>
        <v/>
      </c>
      <c r="AJ37" s="37" t="str">
        <f>IF('5 - TRANSPORT'!J48="","",'5 - TRANSPORT'!J48)</f>
        <v/>
      </c>
      <c r="AK37" t="str">
        <f>IF('5 - TRANSPORT'!K48="","",'5 - TRANSPORT'!K48)</f>
        <v/>
      </c>
      <c r="AL37" t="str">
        <f>IF('5 - TRANSPORT'!L48="","",'5 - TRANSPORT'!L48)</f>
        <v/>
      </c>
      <c r="AM37" t="str">
        <f>IF('5 - TRANSPORT'!M48="","",'5 - TRANSPORT'!M48)</f>
        <v/>
      </c>
      <c r="AN37" s="9" t="str">
        <f>IF('5 - TRANSPORT'!N48="","",'5 - TRANSPORT'!N48)</f>
        <v/>
      </c>
      <c r="AO37" t="str">
        <f>IF('5 - TRANSPORT'!O48="","",'5 - TRANSPORT'!O48)</f>
        <v/>
      </c>
      <c r="AP37" t="str">
        <f>IF('5 - TRANSPORT'!P48="","",'5 - TRANSPORT'!P48)</f>
        <v/>
      </c>
      <c r="AQ37" s="37" t="str">
        <f>IF('5 - TRANSPORT'!Q48="","",'5 - TRANSPORT'!Q48)</f>
        <v/>
      </c>
      <c r="AR37" t="str">
        <f>IF('5 - TRANSPORT'!R48="","",'5 - TRANSPORT'!R48)</f>
        <v/>
      </c>
      <c r="AS37" t="str">
        <f>IF('5 - TRANSPORT'!S48="","",'5 - TRANSPORT'!S48)</f>
        <v/>
      </c>
      <c r="AT37" t="str">
        <f>IF('5 - TRANSPORT'!T48="","",'5 - TRANSPORT'!T48)</f>
        <v/>
      </c>
      <c r="AU37" s="43" t="str">
        <f>IF('3 - FORM COMP'!K48="","",'3 - FORM COMP'!K48)</f>
        <v/>
      </c>
      <c r="AV37" t="str">
        <f>IF('3 - FORM COMP'!L48="","",'3 - FORM COMP'!L48)</f>
        <v/>
      </c>
      <c r="AW37" t="str">
        <f>IF('3 - FORM COMP'!N48="","",'3 - FORM COMP'!N48)</f>
        <v/>
      </c>
      <c r="AX37" t="str">
        <f>IF('3 - FORM COMP'!O48="","",'3 - FORM COMP'!O48)</f>
        <v/>
      </c>
      <c r="AY37" t="str">
        <f>IF('3 - FORM COMP'!Q48="","",'3 - FORM COMP'!Q48)</f>
        <v/>
      </c>
      <c r="AZ37" t="str">
        <f>IF('3 - FORM COMP'!R48="","",'3 - FORM COMP'!R48)</f>
        <v/>
      </c>
      <c r="BA37" t="str">
        <f>IF('3 - FORM COMP'!T48="","",'3 - FORM COMP'!T48)</f>
        <v/>
      </c>
      <c r="BB37" t="str">
        <f>IF('3 - FORM COMP'!U48="","",'3 - FORM COMP'!U48)</f>
        <v/>
      </c>
      <c r="BC37" t="str">
        <f>IF('3 - FORM COMP'!W48="","",'3 - FORM COMP'!W48)</f>
        <v/>
      </c>
      <c r="BD37" t="str">
        <f>IF('3 - FORM COMP'!X48="","",'3 - FORM COMP'!X48)</f>
        <v/>
      </c>
      <c r="BE37" t="str">
        <f>IF('4 - FORM TRAINING CAMP'!L48="","",'4 - FORM TRAINING CAMP'!L48)</f>
        <v/>
      </c>
      <c r="BF37" t="str">
        <f>IF('4 - FORM TRAINING CAMP'!M48="","",'4 - FORM TRAINING CAMP'!M48)</f>
        <v/>
      </c>
      <c r="BG37" t="str">
        <f>IF('4 - FORM TRAINING CAMP'!O48="","",'4 - FORM TRAINING CAMP'!O48)</f>
        <v/>
      </c>
      <c r="BH37" t="str">
        <f>IF('4 - FORM TRAINING CAMP'!P48="","",'4 - FORM TRAINING CAMP'!P48)</f>
        <v/>
      </c>
      <c r="BI37" t="str">
        <f>IF('4 - FORM TRAINING CAMP'!R48="","",'4 - FORM TRAINING CAMP'!R48)</f>
        <v/>
      </c>
      <c r="BJ37" t="str">
        <f>IF('4 - FORM TRAINING CAMP'!S48="","",'4 - FORM TRAINING CAMP'!S48)</f>
        <v/>
      </c>
    </row>
    <row r="38" spans="1:62">
      <c r="A38" t="str">
        <f>IF(E38="","",'1 - SUMMARY'!F$10)</f>
        <v/>
      </c>
      <c r="B38" t="str">
        <f t="shared" si="0"/>
        <v/>
      </c>
      <c r="C38" t="str">
        <f>IF(AMOUNT!D49="","",AMOUNT!D49)</f>
        <v/>
      </c>
      <c r="D38" t="str">
        <f>IF(E38="","",'2 - FORM GENERAL'!D49)</f>
        <v/>
      </c>
      <c r="E38" t="str">
        <f>IF('2 - FORM GENERAL'!E49="","",'2 - FORM GENERAL'!E49)</f>
        <v/>
      </c>
      <c r="F38" t="str">
        <f>IF('2 - FORM GENERAL'!F49="","",'2 - FORM GENERAL'!F49)</f>
        <v/>
      </c>
      <c r="G38" t="str">
        <f>IF('2 - FORM GENERAL'!G49="","",'2 - FORM GENERAL'!G49)</f>
        <v/>
      </c>
      <c r="H38" t="str">
        <f>IF('2 - FORM GENERAL'!H49="","",'2 - FORM GENERAL'!H49)</f>
        <v/>
      </c>
      <c r="I38" s="9" t="str">
        <f>IF('2 - FORM GENERAL'!I49="","",'2 - FORM GENERAL'!I49)</f>
        <v/>
      </c>
      <c r="J38" t="str">
        <f>IF('2 - FORM GENERAL'!J49="","",'2 - FORM GENERAL'!J49)</f>
        <v/>
      </c>
      <c r="K38" t="str">
        <f>IF('2 - FORM GENERAL'!K49="","",'2 - FORM GENERAL'!K49)</f>
        <v/>
      </c>
      <c r="L38" t="str">
        <f>IF('2 - FORM GENERAL'!L49="","",'2 - FORM GENERAL'!L49)</f>
        <v/>
      </c>
      <c r="M38" s="9" t="str">
        <f>IF('2 - FORM GENERAL'!M49="","",'2 - FORM GENERAL'!M49)</f>
        <v/>
      </c>
      <c r="N38" s="9" t="str">
        <f>IF('2 - FORM GENERAL'!N49="","",'2 - FORM GENERAL'!N49)</f>
        <v/>
      </c>
      <c r="O38" s="9" t="str">
        <f>IF('2 - FORM GENERAL'!O49="","",'2 - FORM GENERAL'!O49)</f>
        <v/>
      </c>
      <c r="P38" t="str">
        <f>IF('2 - FORM GENERAL'!P49="","",'2 - FORM GENERAL'!P49)</f>
        <v/>
      </c>
      <c r="Q38" t="str">
        <f>IF('3 - FORM COMP'!I49="","",'3 - FORM COMP'!I49)</f>
        <v/>
      </c>
      <c r="R38" s="9" t="str">
        <f>IF('3 - FORM COMP'!J49="","",'3 - FORM COMP'!J49)</f>
        <v/>
      </c>
      <c r="S38" s="9" t="str">
        <f>IF('3 - FORM COMP'!M49="","",'3 - FORM COMP'!M49)</f>
        <v/>
      </c>
      <c r="T38" s="9" t="str">
        <f>IF('3 - FORM COMP'!P49="","",'3 - FORM COMP'!P49)</f>
        <v/>
      </c>
      <c r="U38" s="9" t="str">
        <f>IF('3 - FORM COMP'!S49="","",'3 - FORM COMP'!S49)</f>
        <v/>
      </c>
      <c r="V38" s="9" t="str">
        <f>IF('3 - FORM COMP'!V49="","",'3 - FORM COMP'!V49)</f>
        <v/>
      </c>
      <c r="W38" t="str">
        <f>IF('3 - FORM COMP'!Y49="","",'3 - FORM COMP'!Y49)</f>
        <v/>
      </c>
      <c r="X38" t="str">
        <f>IF('3 - FORM COMP'!Z49="","",'3 - FORM COMP'!Z49)</f>
        <v/>
      </c>
      <c r="Y38" t="str">
        <f>IF('3 - FORM COMP'!AA49="","",'3 - FORM COMP'!AA49)</f>
        <v/>
      </c>
      <c r="Z38" t="str">
        <f>IF(AND('4 - FORM TRAINING CAMP'!I49="",'4 - FORM TRAINING CAMP'!E49=""),"",IF('4 - FORM TRAINING CAMP'!I49="","No",'4 - FORM TRAINING CAMP'!I49))</f>
        <v/>
      </c>
      <c r="AA38" t="str">
        <f>IF('4 - FORM TRAINING CAMP'!J49="","",'4 - FORM TRAINING CAMP'!J49)</f>
        <v/>
      </c>
      <c r="AB38" s="9" t="str">
        <f>IF('4 - FORM TRAINING CAMP'!K49="","",'4 - FORM TRAINING CAMP'!K49)</f>
        <v/>
      </c>
      <c r="AC38" s="9" t="str">
        <f>IF('4 - FORM TRAINING CAMP'!N49="","",'4 - FORM TRAINING CAMP'!N49)</f>
        <v/>
      </c>
      <c r="AD38" s="9" t="str">
        <f>IF('4 - FORM TRAINING CAMP'!Q49="","",'4 - FORM TRAINING CAMP'!Q49)</f>
        <v/>
      </c>
      <c r="AE38" t="str">
        <f>IF('4 - FORM TRAINING CAMP'!T49="","",'4 - FORM TRAINING CAMP'!T49)</f>
        <v/>
      </c>
      <c r="AF38" t="str">
        <f>IF('4 - FORM TRAINING CAMP'!U49="","",'4 - FORM TRAINING CAMP'!U49)</f>
        <v/>
      </c>
      <c r="AG38" s="9" t="str">
        <f>IF('5 - TRANSPORT'!G49="","",'5 - TRANSPORT'!G49)</f>
        <v/>
      </c>
      <c r="AH38" t="str">
        <f>IF('5 - TRANSPORT'!H49="","",'5 - TRANSPORT'!H49)</f>
        <v/>
      </c>
      <c r="AI38" t="str">
        <f>IF('5 - TRANSPORT'!I49="","",'5 - TRANSPORT'!I49)</f>
        <v/>
      </c>
      <c r="AJ38" s="37" t="str">
        <f>IF('5 - TRANSPORT'!J49="","",'5 - TRANSPORT'!J49)</f>
        <v/>
      </c>
      <c r="AK38" t="str">
        <f>IF('5 - TRANSPORT'!K49="","",'5 - TRANSPORT'!K49)</f>
        <v/>
      </c>
      <c r="AL38" t="str">
        <f>IF('5 - TRANSPORT'!L49="","",'5 - TRANSPORT'!L49)</f>
        <v/>
      </c>
      <c r="AM38" t="str">
        <f>IF('5 - TRANSPORT'!M49="","",'5 - TRANSPORT'!M49)</f>
        <v/>
      </c>
      <c r="AN38" s="9" t="str">
        <f>IF('5 - TRANSPORT'!N49="","",'5 - TRANSPORT'!N49)</f>
        <v/>
      </c>
      <c r="AO38" t="str">
        <f>IF('5 - TRANSPORT'!O49="","",'5 - TRANSPORT'!O49)</f>
        <v/>
      </c>
      <c r="AP38" t="str">
        <f>IF('5 - TRANSPORT'!P49="","",'5 - TRANSPORT'!P49)</f>
        <v/>
      </c>
      <c r="AQ38" s="37" t="str">
        <f>IF('5 - TRANSPORT'!Q49="","",'5 - TRANSPORT'!Q49)</f>
        <v/>
      </c>
      <c r="AR38" t="str">
        <f>IF('5 - TRANSPORT'!R49="","",'5 - TRANSPORT'!R49)</f>
        <v/>
      </c>
      <c r="AS38" t="str">
        <f>IF('5 - TRANSPORT'!S49="","",'5 - TRANSPORT'!S49)</f>
        <v/>
      </c>
      <c r="AT38" t="str">
        <f>IF('5 - TRANSPORT'!T49="","",'5 - TRANSPORT'!T49)</f>
        <v/>
      </c>
      <c r="AU38" s="43" t="str">
        <f>IF('3 - FORM COMP'!K49="","",'3 - FORM COMP'!K49)</f>
        <v/>
      </c>
      <c r="AV38" t="str">
        <f>IF('3 - FORM COMP'!L49="","",'3 - FORM COMP'!L49)</f>
        <v/>
      </c>
      <c r="AW38" t="str">
        <f>IF('3 - FORM COMP'!N49="","",'3 - FORM COMP'!N49)</f>
        <v/>
      </c>
      <c r="AX38" t="str">
        <f>IF('3 - FORM COMP'!O49="","",'3 - FORM COMP'!O49)</f>
        <v/>
      </c>
      <c r="AY38" t="str">
        <f>IF('3 - FORM COMP'!Q49="","",'3 - FORM COMP'!Q49)</f>
        <v/>
      </c>
      <c r="AZ38" t="str">
        <f>IF('3 - FORM COMP'!R49="","",'3 - FORM COMP'!R49)</f>
        <v/>
      </c>
      <c r="BA38" t="str">
        <f>IF('3 - FORM COMP'!T49="","",'3 - FORM COMP'!T49)</f>
        <v/>
      </c>
      <c r="BB38" t="str">
        <f>IF('3 - FORM COMP'!U49="","",'3 - FORM COMP'!U49)</f>
        <v/>
      </c>
      <c r="BC38" t="str">
        <f>IF('3 - FORM COMP'!W49="","",'3 - FORM COMP'!W49)</f>
        <v/>
      </c>
      <c r="BD38" t="str">
        <f>IF('3 - FORM COMP'!X49="","",'3 - FORM COMP'!X49)</f>
        <v/>
      </c>
      <c r="BE38" t="str">
        <f>IF('4 - FORM TRAINING CAMP'!L49="","",'4 - FORM TRAINING CAMP'!L49)</f>
        <v/>
      </c>
      <c r="BF38" t="str">
        <f>IF('4 - FORM TRAINING CAMP'!M49="","",'4 - FORM TRAINING CAMP'!M49)</f>
        <v/>
      </c>
      <c r="BG38" t="str">
        <f>IF('4 - FORM TRAINING CAMP'!O49="","",'4 - FORM TRAINING CAMP'!O49)</f>
        <v/>
      </c>
      <c r="BH38" t="str">
        <f>IF('4 - FORM TRAINING CAMP'!P49="","",'4 - FORM TRAINING CAMP'!P49)</f>
        <v/>
      </c>
      <c r="BI38" t="str">
        <f>IF('4 - FORM TRAINING CAMP'!R49="","",'4 - FORM TRAINING CAMP'!R49)</f>
        <v/>
      </c>
      <c r="BJ38" t="str">
        <f>IF('4 - FORM TRAINING CAMP'!S49="","",'4 - FORM TRAINING CAMP'!S49)</f>
        <v/>
      </c>
    </row>
    <row r="39" spans="1:62">
      <c r="A39" t="str">
        <f>IF(E39="","",'1 - SUMMARY'!F$10)</f>
        <v/>
      </c>
      <c r="B39" t="str">
        <f t="shared" si="0"/>
        <v/>
      </c>
      <c r="C39" t="str">
        <f>IF(AMOUNT!D50="","",AMOUNT!D50)</f>
        <v/>
      </c>
      <c r="D39" t="str">
        <f>IF(E39="","",'2 - FORM GENERAL'!D50)</f>
        <v/>
      </c>
      <c r="E39" t="str">
        <f>IF('2 - FORM GENERAL'!E50="","",'2 - FORM GENERAL'!E50)</f>
        <v/>
      </c>
      <c r="F39" t="str">
        <f>IF('2 - FORM GENERAL'!F50="","",'2 - FORM GENERAL'!F50)</f>
        <v/>
      </c>
      <c r="G39" t="str">
        <f>IF('2 - FORM GENERAL'!G50="","",'2 - FORM GENERAL'!G50)</f>
        <v/>
      </c>
      <c r="H39" t="str">
        <f>IF('2 - FORM GENERAL'!H50="","",'2 - FORM GENERAL'!H50)</f>
        <v/>
      </c>
      <c r="I39" s="9" t="str">
        <f>IF('2 - FORM GENERAL'!I50="","",'2 - FORM GENERAL'!I50)</f>
        <v/>
      </c>
      <c r="J39" t="str">
        <f>IF('2 - FORM GENERAL'!J50="","",'2 - FORM GENERAL'!J50)</f>
        <v/>
      </c>
      <c r="K39" t="str">
        <f>IF('2 - FORM GENERAL'!K50="","",'2 - FORM GENERAL'!K50)</f>
        <v/>
      </c>
      <c r="L39" t="str">
        <f>IF('2 - FORM GENERAL'!L50="","",'2 - FORM GENERAL'!L50)</f>
        <v/>
      </c>
      <c r="M39" s="9" t="str">
        <f>IF('2 - FORM GENERAL'!M50="","",'2 - FORM GENERAL'!M50)</f>
        <v/>
      </c>
      <c r="N39" s="9" t="str">
        <f>IF('2 - FORM GENERAL'!N50="","",'2 - FORM GENERAL'!N50)</f>
        <v/>
      </c>
      <c r="O39" s="9" t="str">
        <f>IF('2 - FORM GENERAL'!O50="","",'2 - FORM GENERAL'!O50)</f>
        <v/>
      </c>
      <c r="P39" t="str">
        <f>IF('2 - FORM GENERAL'!P50="","",'2 - FORM GENERAL'!P50)</f>
        <v/>
      </c>
      <c r="Q39" t="str">
        <f>IF('3 - FORM COMP'!I50="","",'3 - FORM COMP'!I50)</f>
        <v/>
      </c>
      <c r="R39" s="9" t="str">
        <f>IF('3 - FORM COMP'!J50="","",'3 - FORM COMP'!J50)</f>
        <v/>
      </c>
      <c r="S39" s="9" t="str">
        <f>IF('3 - FORM COMP'!M50="","",'3 - FORM COMP'!M50)</f>
        <v/>
      </c>
      <c r="T39" s="9" t="str">
        <f>IF('3 - FORM COMP'!P50="","",'3 - FORM COMP'!P50)</f>
        <v/>
      </c>
      <c r="U39" s="9" t="str">
        <f>IF('3 - FORM COMP'!S50="","",'3 - FORM COMP'!S50)</f>
        <v/>
      </c>
      <c r="V39" s="9" t="str">
        <f>IF('3 - FORM COMP'!V50="","",'3 - FORM COMP'!V50)</f>
        <v/>
      </c>
      <c r="W39" t="str">
        <f>IF('3 - FORM COMP'!Y50="","",'3 - FORM COMP'!Y50)</f>
        <v/>
      </c>
      <c r="X39" t="str">
        <f>IF('3 - FORM COMP'!Z50="","",'3 - FORM COMP'!Z50)</f>
        <v/>
      </c>
      <c r="Y39" t="str">
        <f>IF('3 - FORM COMP'!AA50="","",'3 - FORM COMP'!AA50)</f>
        <v/>
      </c>
      <c r="Z39" t="str">
        <f>IF(AND('4 - FORM TRAINING CAMP'!I50="",'4 - FORM TRAINING CAMP'!E50=""),"",IF('4 - FORM TRAINING CAMP'!I50="","No",'4 - FORM TRAINING CAMP'!I50))</f>
        <v/>
      </c>
      <c r="AA39" t="str">
        <f>IF('4 - FORM TRAINING CAMP'!J50="","",'4 - FORM TRAINING CAMP'!J50)</f>
        <v/>
      </c>
      <c r="AB39" s="9" t="str">
        <f>IF('4 - FORM TRAINING CAMP'!K50="","",'4 - FORM TRAINING CAMP'!K50)</f>
        <v/>
      </c>
      <c r="AC39" s="9" t="str">
        <f>IF('4 - FORM TRAINING CAMP'!N50="","",'4 - FORM TRAINING CAMP'!N50)</f>
        <v/>
      </c>
      <c r="AD39" s="9" t="str">
        <f>IF('4 - FORM TRAINING CAMP'!Q50="","",'4 - FORM TRAINING CAMP'!Q50)</f>
        <v/>
      </c>
      <c r="AE39" t="str">
        <f>IF('4 - FORM TRAINING CAMP'!T50="","",'4 - FORM TRAINING CAMP'!T50)</f>
        <v/>
      </c>
      <c r="AF39" t="str">
        <f>IF('4 - FORM TRAINING CAMP'!U50="","",'4 - FORM TRAINING CAMP'!U50)</f>
        <v/>
      </c>
      <c r="AG39" s="9" t="str">
        <f>IF('5 - TRANSPORT'!G50="","",'5 - TRANSPORT'!G50)</f>
        <v/>
      </c>
      <c r="AH39" t="str">
        <f>IF('5 - TRANSPORT'!H50="","",'5 - TRANSPORT'!H50)</f>
        <v/>
      </c>
      <c r="AI39" t="str">
        <f>IF('5 - TRANSPORT'!I50="","",'5 - TRANSPORT'!I50)</f>
        <v/>
      </c>
      <c r="AJ39" s="37" t="str">
        <f>IF('5 - TRANSPORT'!J50="","",'5 - TRANSPORT'!J50)</f>
        <v/>
      </c>
      <c r="AK39" t="str">
        <f>IF('5 - TRANSPORT'!K50="","",'5 - TRANSPORT'!K50)</f>
        <v/>
      </c>
      <c r="AL39" t="str">
        <f>IF('5 - TRANSPORT'!L50="","",'5 - TRANSPORT'!L50)</f>
        <v/>
      </c>
      <c r="AM39" t="str">
        <f>IF('5 - TRANSPORT'!M50="","",'5 - TRANSPORT'!M50)</f>
        <v/>
      </c>
      <c r="AN39" s="9" t="str">
        <f>IF('5 - TRANSPORT'!N50="","",'5 - TRANSPORT'!N50)</f>
        <v/>
      </c>
      <c r="AO39" t="str">
        <f>IF('5 - TRANSPORT'!O50="","",'5 - TRANSPORT'!O50)</f>
        <v/>
      </c>
      <c r="AP39" t="str">
        <f>IF('5 - TRANSPORT'!P50="","",'5 - TRANSPORT'!P50)</f>
        <v/>
      </c>
      <c r="AQ39" s="37" t="str">
        <f>IF('5 - TRANSPORT'!Q50="","",'5 - TRANSPORT'!Q50)</f>
        <v/>
      </c>
      <c r="AR39" t="str">
        <f>IF('5 - TRANSPORT'!R50="","",'5 - TRANSPORT'!R50)</f>
        <v/>
      </c>
      <c r="AS39" t="str">
        <f>IF('5 - TRANSPORT'!S50="","",'5 - TRANSPORT'!S50)</f>
        <v/>
      </c>
      <c r="AT39" t="str">
        <f>IF('5 - TRANSPORT'!T50="","",'5 - TRANSPORT'!T50)</f>
        <v/>
      </c>
      <c r="AU39" s="43" t="str">
        <f>IF('3 - FORM COMP'!K50="","",'3 - FORM COMP'!K50)</f>
        <v/>
      </c>
      <c r="AV39" t="str">
        <f>IF('3 - FORM COMP'!L50="","",'3 - FORM COMP'!L50)</f>
        <v/>
      </c>
      <c r="AW39" t="str">
        <f>IF('3 - FORM COMP'!N50="","",'3 - FORM COMP'!N50)</f>
        <v/>
      </c>
      <c r="AX39" t="str">
        <f>IF('3 - FORM COMP'!O50="","",'3 - FORM COMP'!O50)</f>
        <v/>
      </c>
      <c r="AY39" t="str">
        <f>IF('3 - FORM COMP'!Q50="","",'3 - FORM COMP'!Q50)</f>
        <v/>
      </c>
      <c r="AZ39" t="str">
        <f>IF('3 - FORM COMP'!R50="","",'3 - FORM COMP'!R50)</f>
        <v/>
      </c>
      <c r="BA39" t="str">
        <f>IF('3 - FORM COMP'!T50="","",'3 - FORM COMP'!T50)</f>
        <v/>
      </c>
      <c r="BB39" t="str">
        <f>IF('3 - FORM COMP'!U50="","",'3 - FORM COMP'!U50)</f>
        <v/>
      </c>
      <c r="BC39" t="str">
        <f>IF('3 - FORM COMP'!W50="","",'3 - FORM COMP'!W50)</f>
        <v/>
      </c>
      <c r="BD39" t="str">
        <f>IF('3 - FORM COMP'!X50="","",'3 - FORM COMP'!X50)</f>
        <v/>
      </c>
      <c r="BE39" t="str">
        <f>IF('4 - FORM TRAINING CAMP'!L50="","",'4 - FORM TRAINING CAMP'!L50)</f>
        <v/>
      </c>
      <c r="BF39" t="str">
        <f>IF('4 - FORM TRAINING CAMP'!M50="","",'4 - FORM TRAINING CAMP'!M50)</f>
        <v/>
      </c>
      <c r="BG39" t="str">
        <f>IF('4 - FORM TRAINING CAMP'!O50="","",'4 - FORM TRAINING CAMP'!O50)</f>
        <v/>
      </c>
      <c r="BH39" t="str">
        <f>IF('4 - FORM TRAINING CAMP'!P50="","",'4 - FORM TRAINING CAMP'!P50)</f>
        <v/>
      </c>
      <c r="BI39" t="str">
        <f>IF('4 - FORM TRAINING CAMP'!R50="","",'4 - FORM TRAINING CAMP'!R50)</f>
        <v/>
      </c>
      <c r="BJ39" t="str">
        <f>IF('4 - FORM TRAINING CAMP'!S50="","",'4 - FORM TRAINING CAMP'!S50)</f>
        <v/>
      </c>
    </row>
    <row r="40" spans="1:62">
      <c r="A40" t="str">
        <f>IF(E40="","",'1 - SUMMARY'!F$10)</f>
        <v/>
      </c>
      <c r="B40" t="str">
        <f t="shared" si="0"/>
        <v/>
      </c>
      <c r="C40" t="str">
        <f>IF(AMOUNT!D51="","",AMOUNT!D51)</f>
        <v/>
      </c>
      <c r="D40" t="str">
        <f>IF(E40="","",'2 - FORM GENERAL'!D51)</f>
        <v/>
      </c>
      <c r="E40" t="str">
        <f>IF('2 - FORM GENERAL'!E51="","",'2 - FORM GENERAL'!E51)</f>
        <v/>
      </c>
      <c r="F40" t="str">
        <f>IF('2 - FORM GENERAL'!F51="","",'2 - FORM GENERAL'!F51)</f>
        <v/>
      </c>
      <c r="G40" t="str">
        <f>IF('2 - FORM GENERAL'!G51="","",'2 - FORM GENERAL'!G51)</f>
        <v/>
      </c>
      <c r="H40" t="str">
        <f>IF('2 - FORM GENERAL'!H51="","",'2 - FORM GENERAL'!H51)</f>
        <v/>
      </c>
      <c r="I40" s="9" t="str">
        <f>IF('2 - FORM GENERAL'!I51="","",'2 - FORM GENERAL'!I51)</f>
        <v/>
      </c>
      <c r="J40" t="str">
        <f>IF('2 - FORM GENERAL'!J51="","",'2 - FORM GENERAL'!J51)</f>
        <v/>
      </c>
      <c r="K40" t="str">
        <f>IF('2 - FORM GENERAL'!K51="","",'2 - FORM GENERAL'!K51)</f>
        <v/>
      </c>
      <c r="L40" t="str">
        <f>IF('2 - FORM GENERAL'!L51="","",'2 - FORM GENERAL'!L51)</f>
        <v/>
      </c>
      <c r="M40" s="9" t="str">
        <f>IF('2 - FORM GENERAL'!M51="","",'2 - FORM GENERAL'!M51)</f>
        <v/>
      </c>
      <c r="N40" s="9" t="str">
        <f>IF('2 - FORM GENERAL'!N51="","",'2 - FORM GENERAL'!N51)</f>
        <v/>
      </c>
      <c r="O40" s="9" t="str">
        <f>IF('2 - FORM GENERAL'!O51="","",'2 - FORM GENERAL'!O51)</f>
        <v/>
      </c>
      <c r="P40" t="str">
        <f>IF('2 - FORM GENERAL'!P51="","",'2 - FORM GENERAL'!P51)</f>
        <v/>
      </c>
      <c r="Q40" t="str">
        <f>IF('3 - FORM COMP'!I51="","",'3 - FORM COMP'!I51)</f>
        <v/>
      </c>
      <c r="R40" s="9" t="str">
        <f>IF('3 - FORM COMP'!J51="","",'3 - FORM COMP'!J51)</f>
        <v/>
      </c>
      <c r="S40" s="9" t="str">
        <f>IF('3 - FORM COMP'!M51="","",'3 - FORM COMP'!M51)</f>
        <v/>
      </c>
      <c r="T40" s="9" t="str">
        <f>IF('3 - FORM COMP'!P51="","",'3 - FORM COMP'!P51)</f>
        <v/>
      </c>
      <c r="U40" s="9" t="str">
        <f>IF('3 - FORM COMP'!S51="","",'3 - FORM COMP'!S51)</f>
        <v/>
      </c>
      <c r="V40" s="9" t="str">
        <f>IF('3 - FORM COMP'!V51="","",'3 - FORM COMP'!V51)</f>
        <v/>
      </c>
      <c r="W40" t="str">
        <f>IF('3 - FORM COMP'!Y51="","",'3 - FORM COMP'!Y51)</f>
        <v/>
      </c>
      <c r="X40" t="str">
        <f>IF('3 - FORM COMP'!Z51="","",'3 - FORM COMP'!Z51)</f>
        <v/>
      </c>
      <c r="Y40" t="str">
        <f>IF('3 - FORM COMP'!AA51="","",'3 - FORM COMP'!AA51)</f>
        <v/>
      </c>
      <c r="Z40" t="str">
        <f>IF(AND('4 - FORM TRAINING CAMP'!I51="",'4 - FORM TRAINING CAMP'!E51=""),"",IF('4 - FORM TRAINING CAMP'!I51="","No",'4 - FORM TRAINING CAMP'!I51))</f>
        <v/>
      </c>
      <c r="AA40" t="str">
        <f>IF('4 - FORM TRAINING CAMP'!J51="","",'4 - FORM TRAINING CAMP'!J51)</f>
        <v/>
      </c>
      <c r="AB40" s="9" t="str">
        <f>IF('4 - FORM TRAINING CAMP'!K51="","",'4 - FORM TRAINING CAMP'!K51)</f>
        <v/>
      </c>
      <c r="AC40" s="9" t="str">
        <f>IF('4 - FORM TRAINING CAMP'!N51="","",'4 - FORM TRAINING CAMP'!N51)</f>
        <v/>
      </c>
      <c r="AD40" s="9" t="str">
        <f>IF('4 - FORM TRAINING CAMP'!Q51="","",'4 - FORM TRAINING CAMP'!Q51)</f>
        <v/>
      </c>
      <c r="AE40" t="str">
        <f>IF('4 - FORM TRAINING CAMP'!T51="","",'4 - FORM TRAINING CAMP'!T51)</f>
        <v/>
      </c>
      <c r="AF40" t="str">
        <f>IF('4 - FORM TRAINING CAMP'!U51="","",'4 - FORM TRAINING CAMP'!U51)</f>
        <v/>
      </c>
      <c r="AG40" s="9" t="str">
        <f>IF('5 - TRANSPORT'!G51="","",'5 - TRANSPORT'!G51)</f>
        <v/>
      </c>
      <c r="AH40" t="str">
        <f>IF('5 - TRANSPORT'!H51="","",'5 - TRANSPORT'!H51)</f>
        <v/>
      </c>
      <c r="AI40" t="str">
        <f>IF('5 - TRANSPORT'!I51="","",'5 - TRANSPORT'!I51)</f>
        <v/>
      </c>
      <c r="AJ40" s="37" t="str">
        <f>IF('5 - TRANSPORT'!J51="","",'5 - TRANSPORT'!J51)</f>
        <v/>
      </c>
      <c r="AK40" t="str">
        <f>IF('5 - TRANSPORT'!K51="","",'5 - TRANSPORT'!K51)</f>
        <v/>
      </c>
      <c r="AL40" t="str">
        <f>IF('5 - TRANSPORT'!L51="","",'5 - TRANSPORT'!L51)</f>
        <v/>
      </c>
      <c r="AM40" t="str">
        <f>IF('5 - TRANSPORT'!M51="","",'5 - TRANSPORT'!M51)</f>
        <v/>
      </c>
      <c r="AN40" s="9" t="str">
        <f>IF('5 - TRANSPORT'!N51="","",'5 - TRANSPORT'!N51)</f>
        <v/>
      </c>
      <c r="AO40" t="str">
        <f>IF('5 - TRANSPORT'!O51="","",'5 - TRANSPORT'!O51)</f>
        <v/>
      </c>
      <c r="AP40" t="str">
        <f>IF('5 - TRANSPORT'!P51="","",'5 - TRANSPORT'!P51)</f>
        <v/>
      </c>
      <c r="AQ40" s="37" t="str">
        <f>IF('5 - TRANSPORT'!Q51="","",'5 - TRANSPORT'!Q51)</f>
        <v/>
      </c>
      <c r="AR40" t="str">
        <f>IF('5 - TRANSPORT'!R51="","",'5 - TRANSPORT'!R51)</f>
        <v/>
      </c>
      <c r="AS40" t="str">
        <f>IF('5 - TRANSPORT'!S51="","",'5 - TRANSPORT'!S51)</f>
        <v/>
      </c>
      <c r="AT40" t="str">
        <f>IF('5 - TRANSPORT'!T51="","",'5 - TRANSPORT'!T51)</f>
        <v/>
      </c>
      <c r="AU40" s="43" t="str">
        <f>IF('3 - FORM COMP'!K51="","",'3 - FORM COMP'!K51)</f>
        <v/>
      </c>
      <c r="AV40" t="str">
        <f>IF('3 - FORM COMP'!L51="","",'3 - FORM COMP'!L51)</f>
        <v/>
      </c>
      <c r="AW40" t="str">
        <f>IF('3 - FORM COMP'!N51="","",'3 - FORM COMP'!N51)</f>
        <v/>
      </c>
      <c r="AX40" t="str">
        <f>IF('3 - FORM COMP'!O51="","",'3 - FORM COMP'!O51)</f>
        <v/>
      </c>
      <c r="AY40" t="str">
        <f>IF('3 - FORM COMP'!Q51="","",'3 - FORM COMP'!Q51)</f>
        <v/>
      </c>
      <c r="AZ40" t="str">
        <f>IF('3 - FORM COMP'!R51="","",'3 - FORM COMP'!R51)</f>
        <v/>
      </c>
      <c r="BA40" t="str">
        <f>IF('3 - FORM COMP'!T51="","",'3 - FORM COMP'!T51)</f>
        <v/>
      </c>
      <c r="BB40" t="str">
        <f>IF('3 - FORM COMP'!U51="","",'3 - FORM COMP'!U51)</f>
        <v/>
      </c>
      <c r="BC40" t="str">
        <f>IF('3 - FORM COMP'!W51="","",'3 - FORM COMP'!W51)</f>
        <v/>
      </c>
      <c r="BD40" t="str">
        <f>IF('3 - FORM COMP'!X51="","",'3 - FORM COMP'!X51)</f>
        <v/>
      </c>
      <c r="BE40" t="str">
        <f>IF('4 - FORM TRAINING CAMP'!L51="","",'4 - FORM TRAINING CAMP'!L51)</f>
        <v/>
      </c>
      <c r="BF40" t="str">
        <f>IF('4 - FORM TRAINING CAMP'!M51="","",'4 - FORM TRAINING CAMP'!M51)</f>
        <v/>
      </c>
      <c r="BG40" t="str">
        <f>IF('4 - FORM TRAINING CAMP'!O51="","",'4 - FORM TRAINING CAMP'!O51)</f>
        <v/>
      </c>
      <c r="BH40" t="str">
        <f>IF('4 - FORM TRAINING CAMP'!P51="","",'4 - FORM TRAINING CAMP'!P51)</f>
        <v/>
      </c>
      <c r="BI40" t="str">
        <f>IF('4 - FORM TRAINING CAMP'!R51="","",'4 - FORM TRAINING CAMP'!R51)</f>
        <v/>
      </c>
      <c r="BJ40" t="str">
        <f>IF('4 - FORM TRAINING CAMP'!S51="","",'4 - FORM TRAINING CAMP'!S51)</f>
        <v/>
      </c>
    </row>
    <row r="41" spans="1:62">
      <c r="A41" t="str">
        <f>IF(E41="","",'1 - SUMMARY'!F$10)</f>
        <v/>
      </c>
      <c r="B41" t="str">
        <f t="shared" si="0"/>
        <v/>
      </c>
      <c r="C41" t="str">
        <f>IF(AMOUNT!D52="","",AMOUNT!D52)</f>
        <v/>
      </c>
      <c r="D41" t="str">
        <f>IF(E41="","",'2 - FORM GENERAL'!D52)</f>
        <v/>
      </c>
      <c r="E41" t="str">
        <f>IF('2 - FORM GENERAL'!E52="","",'2 - FORM GENERAL'!E52)</f>
        <v/>
      </c>
      <c r="F41" t="str">
        <f>IF('2 - FORM GENERAL'!F52="","",'2 - FORM GENERAL'!F52)</f>
        <v/>
      </c>
      <c r="G41" t="str">
        <f>IF('2 - FORM GENERAL'!G52="","",'2 - FORM GENERAL'!G52)</f>
        <v/>
      </c>
      <c r="H41" t="str">
        <f>IF('2 - FORM GENERAL'!H52="","",'2 - FORM GENERAL'!H52)</f>
        <v/>
      </c>
      <c r="I41" s="9" t="str">
        <f>IF('2 - FORM GENERAL'!I52="","",'2 - FORM GENERAL'!I52)</f>
        <v/>
      </c>
      <c r="J41" t="str">
        <f>IF('2 - FORM GENERAL'!J52="","",'2 - FORM GENERAL'!J52)</f>
        <v/>
      </c>
      <c r="K41" t="str">
        <f>IF('2 - FORM GENERAL'!K52="","",'2 - FORM GENERAL'!K52)</f>
        <v/>
      </c>
      <c r="L41" t="str">
        <f>IF('2 - FORM GENERAL'!L52="","",'2 - FORM GENERAL'!L52)</f>
        <v/>
      </c>
      <c r="M41" s="9" t="str">
        <f>IF('2 - FORM GENERAL'!M52="","",'2 - FORM GENERAL'!M52)</f>
        <v/>
      </c>
      <c r="N41" s="9" t="str">
        <f>IF('2 - FORM GENERAL'!N52="","",'2 - FORM GENERAL'!N52)</f>
        <v/>
      </c>
      <c r="O41" s="9" t="str">
        <f>IF('2 - FORM GENERAL'!O52="","",'2 - FORM GENERAL'!O52)</f>
        <v/>
      </c>
      <c r="P41" t="str">
        <f>IF('2 - FORM GENERAL'!P52="","",'2 - FORM GENERAL'!P52)</f>
        <v/>
      </c>
      <c r="Q41" t="str">
        <f>IF('3 - FORM COMP'!I52="","",'3 - FORM COMP'!I52)</f>
        <v/>
      </c>
      <c r="R41" s="9" t="str">
        <f>IF('3 - FORM COMP'!J52="","",'3 - FORM COMP'!J52)</f>
        <v/>
      </c>
      <c r="S41" s="9" t="str">
        <f>IF('3 - FORM COMP'!M52="","",'3 - FORM COMP'!M52)</f>
        <v/>
      </c>
      <c r="T41" s="9" t="str">
        <f>IF('3 - FORM COMP'!P52="","",'3 - FORM COMP'!P52)</f>
        <v/>
      </c>
      <c r="U41" s="9" t="str">
        <f>IF('3 - FORM COMP'!S52="","",'3 - FORM COMP'!S52)</f>
        <v/>
      </c>
      <c r="V41" s="9" t="str">
        <f>IF('3 - FORM COMP'!V52="","",'3 - FORM COMP'!V52)</f>
        <v/>
      </c>
      <c r="W41" t="str">
        <f>IF('3 - FORM COMP'!Y52="","",'3 - FORM COMP'!Y52)</f>
        <v/>
      </c>
      <c r="X41" t="str">
        <f>IF('3 - FORM COMP'!Z52="","",'3 - FORM COMP'!Z52)</f>
        <v/>
      </c>
      <c r="Y41" t="str">
        <f>IF('3 - FORM COMP'!AA52="","",'3 - FORM COMP'!AA52)</f>
        <v/>
      </c>
      <c r="Z41" t="str">
        <f>IF(AND('4 - FORM TRAINING CAMP'!I52="",'4 - FORM TRAINING CAMP'!E52=""),"",IF('4 - FORM TRAINING CAMP'!I52="","No",'4 - FORM TRAINING CAMP'!I52))</f>
        <v/>
      </c>
      <c r="AA41" t="str">
        <f>IF('4 - FORM TRAINING CAMP'!J52="","",'4 - FORM TRAINING CAMP'!J52)</f>
        <v/>
      </c>
      <c r="AB41" s="9" t="str">
        <f>IF('4 - FORM TRAINING CAMP'!K52="","",'4 - FORM TRAINING CAMP'!K52)</f>
        <v/>
      </c>
      <c r="AC41" s="9" t="str">
        <f>IF('4 - FORM TRAINING CAMP'!N52="","",'4 - FORM TRAINING CAMP'!N52)</f>
        <v/>
      </c>
      <c r="AD41" s="9" t="str">
        <f>IF('4 - FORM TRAINING CAMP'!Q52="","",'4 - FORM TRAINING CAMP'!Q52)</f>
        <v/>
      </c>
      <c r="AE41" t="str">
        <f>IF('4 - FORM TRAINING CAMP'!T52="","",'4 - FORM TRAINING CAMP'!T52)</f>
        <v/>
      </c>
      <c r="AF41" t="str">
        <f>IF('4 - FORM TRAINING CAMP'!U52="","",'4 - FORM TRAINING CAMP'!U52)</f>
        <v/>
      </c>
      <c r="AG41" s="9" t="str">
        <f>IF('5 - TRANSPORT'!G52="","",'5 - TRANSPORT'!G52)</f>
        <v/>
      </c>
      <c r="AH41" t="str">
        <f>IF('5 - TRANSPORT'!H52="","",'5 - TRANSPORT'!H52)</f>
        <v/>
      </c>
      <c r="AI41" t="str">
        <f>IF('5 - TRANSPORT'!I52="","",'5 - TRANSPORT'!I52)</f>
        <v/>
      </c>
      <c r="AJ41" s="37" t="str">
        <f>IF('5 - TRANSPORT'!J52="","",'5 - TRANSPORT'!J52)</f>
        <v/>
      </c>
      <c r="AK41" t="str">
        <f>IF('5 - TRANSPORT'!K52="","",'5 - TRANSPORT'!K52)</f>
        <v/>
      </c>
      <c r="AL41" t="str">
        <f>IF('5 - TRANSPORT'!L52="","",'5 - TRANSPORT'!L52)</f>
        <v/>
      </c>
      <c r="AM41" t="str">
        <f>IF('5 - TRANSPORT'!M52="","",'5 - TRANSPORT'!M52)</f>
        <v/>
      </c>
      <c r="AN41" s="9" t="str">
        <f>IF('5 - TRANSPORT'!N52="","",'5 - TRANSPORT'!N52)</f>
        <v/>
      </c>
      <c r="AO41" t="str">
        <f>IF('5 - TRANSPORT'!O52="","",'5 - TRANSPORT'!O52)</f>
        <v/>
      </c>
      <c r="AP41" t="str">
        <f>IF('5 - TRANSPORT'!P52="","",'5 - TRANSPORT'!P52)</f>
        <v/>
      </c>
      <c r="AQ41" s="37" t="str">
        <f>IF('5 - TRANSPORT'!Q52="","",'5 - TRANSPORT'!Q52)</f>
        <v/>
      </c>
      <c r="AR41" t="str">
        <f>IF('5 - TRANSPORT'!R52="","",'5 - TRANSPORT'!R52)</f>
        <v/>
      </c>
      <c r="AS41" t="str">
        <f>IF('5 - TRANSPORT'!S52="","",'5 - TRANSPORT'!S52)</f>
        <v/>
      </c>
      <c r="AT41" t="str">
        <f>IF('5 - TRANSPORT'!T52="","",'5 - TRANSPORT'!T52)</f>
        <v/>
      </c>
      <c r="AU41" s="43" t="str">
        <f>IF('3 - FORM COMP'!K52="","",'3 - FORM COMP'!K52)</f>
        <v/>
      </c>
      <c r="AV41" t="str">
        <f>IF('3 - FORM COMP'!L52="","",'3 - FORM COMP'!L52)</f>
        <v/>
      </c>
      <c r="AW41" t="str">
        <f>IF('3 - FORM COMP'!N52="","",'3 - FORM COMP'!N52)</f>
        <v/>
      </c>
      <c r="AX41" t="str">
        <f>IF('3 - FORM COMP'!O52="","",'3 - FORM COMP'!O52)</f>
        <v/>
      </c>
      <c r="AY41" t="str">
        <f>IF('3 - FORM COMP'!Q52="","",'3 - FORM COMP'!Q52)</f>
        <v/>
      </c>
      <c r="AZ41" t="str">
        <f>IF('3 - FORM COMP'!R52="","",'3 - FORM COMP'!R52)</f>
        <v/>
      </c>
      <c r="BA41" t="str">
        <f>IF('3 - FORM COMP'!T52="","",'3 - FORM COMP'!T52)</f>
        <v/>
      </c>
      <c r="BB41" t="str">
        <f>IF('3 - FORM COMP'!U52="","",'3 - FORM COMP'!U52)</f>
        <v/>
      </c>
      <c r="BC41" t="str">
        <f>IF('3 - FORM COMP'!W52="","",'3 - FORM COMP'!W52)</f>
        <v/>
      </c>
      <c r="BD41" t="str">
        <f>IF('3 - FORM COMP'!X52="","",'3 - FORM COMP'!X52)</f>
        <v/>
      </c>
      <c r="BE41" t="str">
        <f>IF('4 - FORM TRAINING CAMP'!L52="","",'4 - FORM TRAINING CAMP'!L52)</f>
        <v/>
      </c>
      <c r="BF41" t="str">
        <f>IF('4 - FORM TRAINING CAMP'!M52="","",'4 - FORM TRAINING CAMP'!M52)</f>
        <v/>
      </c>
      <c r="BG41" t="str">
        <f>IF('4 - FORM TRAINING CAMP'!O52="","",'4 - FORM TRAINING CAMP'!O52)</f>
        <v/>
      </c>
      <c r="BH41" t="str">
        <f>IF('4 - FORM TRAINING CAMP'!P52="","",'4 - FORM TRAINING CAMP'!P52)</f>
        <v/>
      </c>
      <c r="BI41" t="str">
        <f>IF('4 - FORM TRAINING CAMP'!R52="","",'4 - FORM TRAINING CAMP'!R52)</f>
        <v/>
      </c>
      <c r="BJ41" t="str">
        <f>IF('4 - FORM TRAINING CAMP'!S52="","",'4 - FORM TRAINING CAMP'!S52)</f>
        <v/>
      </c>
    </row>
    <row r="42" spans="1:62">
      <c r="A42" t="str">
        <f>IF(E42="","",'1 - SUMMARY'!F$10)</f>
        <v/>
      </c>
      <c r="B42" t="str">
        <f t="shared" si="0"/>
        <v/>
      </c>
      <c r="C42" t="str">
        <f>IF(AMOUNT!D53="","",AMOUNT!D53)</f>
        <v/>
      </c>
      <c r="D42" t="str">
        <f>IF(E42="","",'2 - FORM GENERAL'!D53)</f>
        <v/>
      </c>
      <c r="E42" t="str">
        <f>IF('2 - FORM GENERAL'!E53="","",'2 - FORM GENERAL'!E53)</f>
        <v/>
      </c>
      <c r="F42" t="str">
        <f>IF('2 - FORM GENERAL'!F53="","",'2 - FORM GENERAL'!F53)</f>
        <v/>
      </c>
      <c r="G42" t="str">
        <f>IF('2 - FORM GENERAL'!G53="","",'2 - FORM GENERAL'!G53)</f>
        <v/>
      </c>
      <c r="H42" t="str">
        <f>IF('2 - FORM GENERAL'!H53="","",'2 - FORM GENERAL'!H53)</f>
        <v/>
      </c>
      <c r="I42" s="9" t="str">
        <f>IF('2 - FORM GENERAL'!I53="","",'2 - FORM GENERAL'!I53)</f>
        <v/>
      </c>
      <c r="J42" t="str">
        <f>IF('2 - FORM GENERAL'!J53="","",'2 - FORM GENERAL'!J53)</f>
        <v/>
      </c>
      <c r="K42" t="str">
        <f>IF('2 - FORM GENERAL'!K53="","",'2 - FORM GENERAL'!K53)</f>
        <v/>
      </c>
      <c r="L42" t="str">
        <f>IF('2 - FORM GENERAL'!L53="","",'2 - FORM GENERAL'!L53)</f>
        <v/>
      </c>
      <c r="M42" s="9" t="str">
        <f>IF('2 - FORM GENERAL'!M53="","",'2 - FORM GENERAL'!M53)</f>
        <v/>
      </c>
      <c r="N42" s="9" t="str">
        <f>IF('2 - FORM GENERAL'!N53="","",'2 - FORM GENERAL'!N53)</f>
        <v/>
      </c>
      <c r="O42" s="9" t="str">
        <f>IF('2 - FORM GENERAL'!O53="","",'2 - FORM GENERAL'!O53)</f>
        <v/>
      </c>
      <c r="P42" t="str">
        <f>IF('2 - FORM GENERAL'!P53="","",'2 - FORM GENERAL'!P53)</f>
        <v/>
      </c>
      <c r="Q42" t="str">
        <f>IF('3 - FORM COMP'!I53="","",'3 - FORM COMP'!I53)</f>
        <v/>
      </c>
      <c r="R42" s="9" t="str">
        <f>IF('3 - FORM COMP'!J53="","",'3 - FORM COMP'!J53)</f>
        <v/>
      </c>
      <c r="S42" s="9" t="str">
        <f>IF('3 - FORM COMP'!M53="","",'3 - FORM COMP'!M53)</f>
        <v/>
      </c>
      <c r="T42" s="9" t="str">
        <f>IF('3 - FORM COMP'!P53="","",'3 - FORM COMP'!P53)</f>
        <v/>
      </c>
      <c r="U42" s="9" t="str">
        <f>IF('3 - FORM COMP'!S53="","",'3 - FORM COMP'!S53)</f>
        <v/>
      </c>
      <c r="V42" s="9" t="str">
        <f>IF('3 - FORM COMP'!V53="","",'3 - FORM COMP'!V53)</f>
        <v/>
      </c>
      <c r="W42" t="str">
        <f>IF('3 - FORM COMP'!Y53="","",'3 - FORM COMP'!Y53)</f>
        <v/>
      </c>
      <c r="X42" t="str">
        <f>IF('3 - FORM COMP'!Z53="","",'3 - FORM COMP'!Z53)</f>
        <v/>
      </c>
      <c r="Y42" t="str">
        <f>IF('3 - FORM COMP'!AA53="","",'3 - FORM COMP'!AA53)</f>
        <v/>
      </c>
      <c r="Z42" t="str">
        <f>IF(AND('4 - FORM TRAINING CAMP'!I53="",'4 - FORM TRAINING CAMP'!E53=""),"",IF('4 - FORM TRAINING CAMP'!I53="","No",'4 - FORM TRAINING CAMP'!I53))</f>
        <v/>
      </c>
      <c r="AA42" t="str">
        <f>IF('4 - FORM TRAINING CAMP'!J53="","",'4 - FORM TRAINING CAMP'!J53)</f>
        <v/>
      </c>
      <c r="AB42" s="9" t="str">
        <f>IF('4 - FORM TRAINING CAMP'!K53="","",'4 - FORM TRAINING CAMP'!K53)</f>
        <v/>
      </c>
      <c r="AC42" s="9" t="str">
        <f>IF('4 - FORM TRAINING CAMP'!N53="","",'4 - FORM TRAINING CAMP'!N53)</f>
        <v/>
      </c>
      <c r="AD42" s="9" t="str">
        <f>IF('4 - FORM TRAINING CAMP'!Q53="","",'4 - FORM TRAINING CAMP'!Q53)</f>
        <v/>
      </c>
      <c r="AE42" t="str">
        <f>IF('4 - FORM TRAINING CAMP'!T53="","",'4 - FORM TRAINING CAMP'!T53)</f>
        <v/>
      </c>
      <c r="AF42" t="str">
        <f>IF('4 - FORM TRAINING CAMP'!U53="","",'4 - FORM TRAINING CAMP'!U53)</f>
        <v/>
      </c>
      <c r="AG42" s="9" t="str">
        <f>IF('5 - TRANSPORT'!G53="","",'5 - TRANSPORT'!G53)</f>
        <v/>
      </c>
      <c r="AH42" t="str">
        <f>IF('5 - TRANSPORT'!H53="","",'5 - TRANSPORT'!H53)</f>
        <v/>
      </c>
      <c r="AI42" t="str">
        <f>IF('5 - TRANSPORT'!I53="","",'5 - TRANSPORT'!I53)</f>
        <v/>
      </c>
      <c r="AJ42" s="37" t="str">
        <f>IF('5 - TRANSPORT'!J53="","",'5 - TRANSPORT'!J53)</f>
        <v/>
      </c>
      <c r="AK42" t="str">
        <f>IF('5 - TRANSPORT'!K53="","",'5 - TRANSPORT'!K53)</f>
        <v/>
      </c>
      <c r="AL42" t="str">
        <f>IF('5 - TRANSPORT'!L53="","",'5 - TRANSPORT'!L53)</f>
        <v/>
      </c>
      <c r="AM42" t="str">
        <f>IF('5 - TRANSPORT'!M53="","",'5 - TRANSPORT'!M53)</f>
        <v/>
      </c>
      <c r="AN42" s="9" t="str">
        <f>IF('5 - TRANSPORT'!N53="","",'5 - TRANSPORT'!N53)</f>
        <v/>
      </c>
      <c r="AO42" t="str">
        <f>IF('5 - TRANSPORT'!O53="","",'5 - TRANSPORT'!O53)</f>
        <v/>
      </c>
      <c r="AP42" t="str">
        <f>IF('5 - TRANSPORT'!P53="","",'5 - TRANSPORT'!P53)</f>
        <v/>
      </c>
      <c r="AQ42" s="37" t="str">
        <f>IF('5 - TRANSPORT'!Q53="","",'5 - TRANSPORT'!Q53)</f>
        <v/>
      </c>
      <c r="AR42" t="str">
        <f>IF('5 - TRANSPORT'!R53="","",'5 - TRANSPORT'!R53)</f>
        <v/>
      </c>
      <c r="AS42" t="str">
        <f>IF('5 - TRANSPORT'!S53="","",'5 - TRANSPORT'!S53)</f>
        <v/>
      </c>
      <c r="AT42" t="str">
        <f>IF('5 - TRANSPORT'!T53="","",'5 - TRANSPORT'!T53)</f>
        <v/>
      </c>
      <c r="AU42" s="43" t="str">
        <f>IF('3 - FORM COMP'!K53="","",'3 - FORM COMP'!K53)</f>
        <v/>
      </c>
      <c r="AV42" t="str">
        <f>IF('3 - FORM COMP'!L53="","",'3 - FORM COMP'!L53)</f>
        <v/>
      </c>
      <c r="AW42" t="str">
        <f>IF('3 - FORM COMP'!N53="","",'3 - FORM COMP'!N53)</f>
        <v/>
      </c>
      <c r="AX42" t="str">
        <f>IF('3 - FORM COMP'!O53="","",'3 - FORM COMP'!O53)</f>
        <v/>
      </c>
      <c r="AY42" t="str">
        <f>IF('3 - FORM COMP'!Q53="","",'3 - FORM COMP'!Q53)</f>
        <v/>
      </c>
      <c r="AZ42" t="str">
        <f>IF('3 - FORM COMP'!R53="","",'3 - FORM COMP'!R53)</f>
        <v/>
      </c>
      <c r="BA42" t="str">
        <f>IF('3 - FORM COMP'!T53="","",'3 - FORM COMP'!T53)</f>
        <v/>
      </c>
      <c r="BB42" t="str">
        <f>IF('3 - FORM COMP'!U53="","",'3 - FORM COMP'!U53)</f>
        <v/>
      </c>
      <c r="BC42" t="str">
        <f>IF('3 - FORM COMP'!W53="","",'3 - FORM COMP'!W53)</f>
        <v/>
      </c>
      <c r="BD42" t="str">
        <f>IF('3 - FORM COMP'!X53="","",'3 - FORM COMP'!X53)</f>
        <v/>
      </c>
      <c r="BE42" t="str">
        <f>IF('4 - FORM TRAINING CAMP'!L53="","",'4 - FORM TRAINING CAMP'!L53)</f>
        <v/>
      </c>
      <c r="BF42" t="str">
        <f>IF('4 - FORM TRAINING CAMP'!M53="","",'4 - FORM TRAINING CAMP'!M53)</f>
        <v/>
      </c>
      <c r="BG42" t="str">
        <f>IF('4 - FORM TRAINING CAMP'!O53="","",'4 - FORM TRAINING CAMP'!O53)</f>
        <v/>
      </c>
      <c r="BH42" t="str">
        <f>IF('4 - FORM TRAINING CAMP'!P53="","",'4 - FORM TRAINING CAMP'!P53)</f>
        <v/>
      </c>
      <c r="BI42" t="str">
        <f>IF('4 - FORM TRAINING CAMP'!R53="","",'4 - FORM TRAINING CAMP'!R53)</f>
        <v/>
      </c>
      <c r="BJ42" t="str">
        <f>IF('4 - FORM TRAINING CAMP'!S53="","",'4 - FORM TRAINING CAMP'!S53)</f>
        <v/>
      </c>
    </row>
    <row r="43" spans="1:62">
      <c r="A43" t="str">
        <f>IF(E43="","",'1 - SUMMARY'!F$10)</f>
        <v/>
      </c>
      <c r="B43" t="str">
        <f t="shared" si="0"/>
        <v/>
      </c>
      <c r="C43" t="str">
        <f>IF(AMOUNT!D54="","",AMOUNT!D54)</f>
        <v/>
      </c>
      <c r="D43" t="str">
        <f>IF(E43="","",'2 - FORM GENERAL'!D54)</f>
        <v/>
      </c>
      <c r="E43" t="str">
        <f>IF('2 - FORM GENERAL'!E54="","",'2 - FORM GENERAL'!E54)</f>
        <v/>
      </c>
      <c r="F43" t="str">
        <f>IF('2 - FORM GENERAL'!F54="","",'2 - FORM GENERAL'!F54)</f>
        <v/>
      </c>
      <c r="G43" t="str">
        <f>IF('2 - FORM GENERAL'!G54="","",'2 - FORM GENERAL'!G54)</f>
        <v/>
      </c>
      <c r="H43" t="str">
        <f>IF('2 - FORM GENERAL'!H54="","",'2 - FORM GENERAL'!H54)</f>
        <v/>
      </c>
      <c r="I43" s="9" t="str">
        <f>IF('2 - FORM GENERAL'!I54="","",'2 - FORM GENERAL'!I54)</f>
        <v/>
      </c>
      <c r="J43" t="str">
        <f>IF('2 - FORM GENERAL'!J54="","",'2 - FORM GENERAL'!J54)</f>
        <v/>
      </c>
      <c r="K43" t="str">
        <f>IF('2 - FORM GENERAL'!K54="","",'2 - FORM GENERAL'!K54)</f>
        <v/>
      </c>
      <c r="L43" t="str">
        <f>IF('2 - FORM GENERAL'!L54="","",'2 - FORM GENERAL'!L54)</f>
        <v/>
      </c>
      <c r="M43" s="9" t="str">
        <f>IF('2 - FORM GENERAL'!M54="","",'2 - FORM GENERAL'!M54)</f>
        <v/>
      </c>
      <c r="N43" s="9" t="str">
        <f>IF('2 - FORM GENERAL'!N54="","",'2 - FORM GENERAL'!N54)</f>
        <v/>
      </c>
      <c r="O43" s="9" t="str">
        <f>IF('2 - FORM GENERAL'!O54="","",'2 - FORM GENERAL'!O54)</f>
        <v/>
      </c>
      <c r="P43" t="str">
        <f>IF('2 - FORM GENERAL'!P54="","",'2 - FORM GENERAL'!P54)</f>
        <v/>
      </c>
      <c r="Q43" t="str">
        <f>IF('3 - FORM COMP'!I54="","",'3 - FORM COMP'!I54)</f>
        <v/>
      </c>
      <c r="R43" s="9" t="str">
        <f>IF('3 - FORM COMP'!J54="","",'3 - FORM COMP'!J54)</f>
        <v/>
      </c>
      <c r="S43" s="9" t="str">
        <f>IF('3 - FORM COMP'!M54="","",'3 - FORM COMP'!M54)</f>
        <v/>
      </c>
      <c r="T43" s="9" t="str">
        <f>IF('3 - FORM COMP'!P54="","",'3 - FORM COMP'!P54)</f>
        <v/>
      </c>
      <c r="U43" s="9" t="str">
        <f>IF('3 - FORM COMP'!S54="","",'3 - FORM COMP'!S54)</f>
        <v/>
      </c>
      <c r="V43" s="9" t="str">
        <f>IF('3 - FORM COMP'!V54="","",'3 - FORM COMP'!V54)</f>
        <v/>
      </c>
      <c r="W43" t="str">
        <f>IF('3 - FORM COMP'!Y54="","",'3 - FORM COMP'!Y54)</f>
        <v/>
      </c>
      <c r="X43" t="str">
        <f>IF('3 - FORM COMP'!Z54="","",'3 - FORM COMP'!Z54)</f>
        <v/>
      </c>
      <c r="Y43" t="str">
        <f>IF('3 - FORM COMP'!AA54="","",'3 - FORM COMP'!AA54)</f>
        <v/>
      </c>
      <c r="Z43" t="str">
        <f>IF(AND('4 - FORM TRAINING CAMP'!I54="",'4 - FORM TRAINING CAMP'!E54=""),"",IF('4 - FORM TRAINING CAMP'!I54="","No",'4 - FORM TRAINING CAMP'!I54))</f>
        <v/>
      </c>
      <c r="AA43" t="str">
        <f>IF('4 - FORM TRAINING CAMP'!J54="","",'4 - FORM TRAINING CAMP'!J54)</f>
        <v/>
      </c>
      <c r="AB43" s="9" t="str">
        <f>IF('4 - FORM TRAINING CAMP'!K54="","",'4 - FORM TRAINING CAMP'!K54)</f>
        <v/>
      </c>
      <c r="AC43" s="9" t="str">
        <f>IF('4 - FORM TRAINING CAMP'!N54="","",'4 - FORM TRAINING CAMP'!N54)</f>
        <v/>
      </c>
      <c r="AD43" s="9" t="str">
        <f>IF('4 - FORM TRAINING CAMP'!Q54="","",'4 - FORM TRAINING CAMP'!Q54)</f>
        <v/>
      </c>
      <c r="AE43" t="str">
        <f>IF('4 - FORM TRAINING CAMP'!T54="","",'4 - FORM TRAINING CAMP'!T54)</f>
        <v/>
      </c>
      <c r="AF43" t="str">
        <f>IF('4 - FORM TRAINING CAMP'!U54="","",'4 - FORM TRAINING CAMP'!U54)</f>
        <v/>
      </c>
      <c r="AG43" s="9" t="str">
        <f>IF('5 - TRANSPORT'!G54="","",'5 - TRANSPORT'!G54)</f>
        <v/>
      </c>
      <c r="AH43" t="str">
        <f>IF('5 - TRANSPORT'!H54="","",'5 - TRANSPORT'!H54)</f>
        <v/>
      </c>
      <c r="AI43" t="str">
        <f>IF('5 - TRANSPORT'!I54="","",'5 - TRANSPORT'!I54)</f>
        <v/>
      </c>
      <c r="AJ43" s="37" t="str">
        <f>IF('5 - TRANSPORT'!J54="","",'5 - TRANSPORT'!J54)</f>
        <v/>
      </c>
      <c r="AK43" t="str">
        <f>IF('5 - TRANSPORT'!K54="","",'5 - TRANSPORT'!K54)</f>
        <v/>
      </c>
      <c r="AL43" t="str">
        <f>IF('5 - TRANSPORT'!L54="","",'5 - TRANSPORT'!L54)</f>
        <v/>
      </c>
      <c r="AM43" t="str">
        <f>IF('5 - TRANSPORT'!M54="","",'5 - TRANSPORT'!M54)</f>
        <v/>
      </c>
      <c r="AN43" s="9" t="str">
        <f>IF('5 - TRANSPORT'!N54="","",'5 - TRANSPORT'!N54)</f>
        <v/>
      </c>
      <c r="AO43" t="str">
        <f>IF('5 - TRANSPORT'!O54="","",'5 - TRANSPORT'!O54)</f>
        <v/>
      </c>
      <c r="AP43" t="str">
        <f>IF('5 - TRANSPORT'!P54="","",'5 - TRANSPORT'!P54)</f>
        <v/>
      </c>
      <c r="AQ43" s="37" t="str">
        <f>IF('5 - TRANSPORT'!Q54="","",'5 - TRANSPORT'!Q54)</f>
        <v/>
      </c>
      <c r="AR43" t="str">
        <f>IF('5 - TRANSPORT'!R54="","",'5 - TRANSPORT'!R54)</f>
        <v/>
      </c>
      <c r="AS43" t="str">
        <f>IF('5 - TRANSPORT'!S54="","",'5 - TRANSPORT'!S54)</f>
        <v/>
      </c>
      <c r="AT43" t="str">
        <f>IF('5 - TRANSPORT'!T54="","",'5 - TRANSPORT'!T54)</f>
        <v/>
      </c>
      <c r="AU43" s="43" t="str">
        <f>IF('3 - FORM COMP'!K54="","",'3 - FORM COMP'!K54)</f>
        <v/>
      </c>
      <c r="AV43" t="str">
        <f>IF('3 - FORM COMP'!L54="","",'3 - FORM COMP'!L54)</f>
        <v/>
      </c>
      <c r="AW43" t="str">
        <f>IF('3 - FORM COMP'!N54="","",'3 - FORM COMP'!N54)</f>
        <v/>
      </c>
      <c r="AX43" t="str">
        <f>IF('3 - FORM COMP'!O54="","",'3 - FORM COMP'!O54)</f>
        <v/>
      </c>
      <c r="AY43" t="str">
        <f>IF('3 - FORM COMP'!Q54="","",'3 - FORM COMP'!Q54)</f>
        <v/>
      </c>
      <c r="AZ43" t="str">
        <f>IF('3 - FORM COMP'!R54="","",'3 - FORM COMP'!R54)</f>
        <v/>
      </c>
      <c r="BA43" t="str">
        <f>IF('3 - FORM COMP'!T54="","",'3 - FORM COMP'!T54)</f>
        <v/>
      </c>
      <c r="BB43" t="str">
        <f>IF('3 - FORM COMP'!U54="","",'3 - FORM COMP'!U54)</f>
        <v/>
      </c>
      <c r="BC43" t="str">
        <f>IF('3 - FORM COMP'!W54="","",'3 - FORM COMP'!W54)</f>
        <v/>
      </c>
      <c r="BD43" t="str">
        <f>IF('3 - FORM COMP'!X54="","",'3 - FORM COMP'!X54)</f>
        <v/>
      </c>
      <c r="BE43" t="str">
        <f>IF('4 - FORM TRAINING CAMP'!L54="","",'4 - FORM TRAINING CAMP'!L54)</f>
        <v/>
      </c>
      <c r="BF43" t="str">
        <f>IF('4 - FORM TRAINING CAMP'!M54="","",'4 - FORM TRAINING CAMP'!M54)</f>
        <v/>
      </c>
      <c r="BG43" t="str">
        <f>IF('4 - FORM TRAINING CAMP'!O54="","",'4 - FORM TRAINING CAMP'!O54)</f>
        <v/>
      </c>
      <c r="BH43" t="str">
        <f>IF('4 - FORM TRAINING CAMP'!P54="","",'4 - FORM TRAINING CAMP'!P54)</f>
        <v/>
      </c>
      <c r="BI43" t="str">
        <f>IF('4 - FORM TRAINING CAMP'!R54="","",'4 - FORM TRAINING CAMP'!R54)</f>
        <v/>
      </c>
      <c r="BJ43" t="str">
        <f>IF('4 - FORM TRAINING CAMP'!S54="","",'4 - FORM TRAINING CAMP'!S54)</f>
        <v/>
      </c>
    </row>
    <row r="44" spans="1:62">
      <c r="A44" t="str">
        <f>IF(E44="","",'1 - SUMMARY'!F$10)</f>
        <v/>
      </c>
      <c r="B44" t="str">
        <f t="shared" si="0"/>
        <v/>
      </c>
      <c r="C44" t="str">
        <f>IF(AMOUNT!D55="","",AMOUNT!D55)</f>
        <v/>
      </c>
      <c r="D44" t="str">
        <f>IF(E44="","",'2 - FORM GENERAL'!D55)</f>
        <v/>
      </c>
      <c r="E44" t="str">
        <f>IF('2 - FORM GENERAL'!E55="","",'2 - FORM GENERAL'!E55)</f>
        <v/>
      </c>
      <c r="F44" t="str">
        <f>IF('2 - FORM GENERAL'!F55="","",'2 - FORM GENERAL'!F55)</f>
        <v/>
      </c>
      <c r="G44" t="str">
        <f>IF('2 - FORM GENERAL'!G55="","",'2 - FORM GENERAL'!G55)</f>
        <v/>
      </c>
      <c r="H44" t="str">
        <f>IF('2 - FORM GENERAL'!H55="","",'2 - FORM GENERAL'!H55)</f>
        <v/>
      </c>
      <c r="I44" s="9" t="str">
        <f>IF('2 - FORM GENERAL'!I55="","",'2 - FORM GENERAL'!I55)</f>
        <v/>
      </c>
      <c r="J44" t="str">
        <f>IF('2 - FORM GENERAL'!J55="","",'2 - FORM GENERAL'!J55)</f>
        <v/>
      </c>
      <c r="K44" t="str">
        <f>IF('2 - FORM GENERAL'!K55="","",'2 - FORM GENERAL'!K55)</f>
        <v/>
      </c>
      <c r="L44" t="str">
        <f>IF('2 - FORM GENERAL'!L55="","",'2 - FORM GENERAL'!L55)</f>
        <v/>
      </c>
      <c r="M44" s="9" t="str">
        <f>IF('2 - FORM GENERAL'!M55="","",'2 - FORM GENERAL'!M55)</f>
        <v/>
      </c>
      <c r="N44" s="9" t="str">
        <f>IF('2 - FORM GENERAL'!N55="","",'2 - FORM GENERAL'!N55)</f>
        <v/>
      </c>
      <c r="O44" s="9" t="str">
        <f>IF('2 - FORM GENERAL'!O55="","",'2 - FORM GENERAL'!O55)</f>
        <v/>
      </c>
      <c r="P44" t="str">
        <f>IF('2 - FORM GENERAL'!P55="","",'2 - FORM GENERAL'!P55)</f>
        <v/>
      </c>
      <c r="Q44" t="str">
        <f>IF('3 - FORM COMP'!I55="","",'3 - FORM COMP'!I55)</f>
        <v/>
      </c>
      <c r="R44" s="9" t="str">
        <f>IF('3 - FORM COMP'!J55="","",'3 - FORM COMP'!J55)</f>
        <v/>
      </c>
      <c r="S44" s="9" t="str">
        <f>IF('3 - FORM COMP'!M55="","",'3 - FORM COMP'!M55)</f>
        <v/>
      </c>
      <c r="T44" s="9" t="str">
        <f>IF('3 - FORM COMP'!P55="","",'3 - FORM COMP'!P55)</f>
        <v/>
      </c>
      <c r="U44" s="9" t="str">
        <f>IF('3 - FORM COMP'!S55="","",'3 - FORM COMP'!S55)</f>
        <v/>
      </c>
      <c r="V44" s="9" t="str">
        <f>IF('3 - FORM COMP'!V55="","",'3 - FORM COMP'!V55)</f>
        <v/>
      </c>
      <c r="W44" t="str">
        <f>IF('3 - FORM COMP'!Y55="","",'3 - FORM COMP'!Y55)</f>
        <v/>
      </c>
      <c r="X44" t="str">
        <f>IF('3 - FORM COMP'!Z55="","",'3 - FORM COMP'!Z55)</f>
        <v/>
      </c>
      <c r="Y44" t="str">
        <f>IF('3 - FORM COMP'!AA55="","",'3 - FORM COMP'!AA55)</f>
        <v/>
      </c>
      <c r="Z44" t="str">
        <f>IF(AND('4 - FORM TRAINING CAMP'!I55="",'4 - FORM TRAINING CAMP'!E55=""),"",IF('4 - FORM TRAINING CAMP'!I55="","No",'4 - FORM TRAINING CAMP'!I55))</f>
        <v/>
      </c>
      <c r="AA44" t="str">
        <f>IF('4 - FORM TRAINING CAMP'!J55="","",'4 - FORM TRAINING CAMP'!J55)</f>
        <v/>
      </c>
      <c r="AB44" s="9" t="str">
        <f>IF('4 - FORM TRAINING CAMP'!K55="","",'4 - FORM TRAINING CAMP'!K55)</f>
        <v/>
      </c>
      <c r="AC44" s="9" t="str">
        <f>IF('4 - FORM TRAINING CAMP'!N55="","",'4 - FORM TRAINING CAMP'!N55)</f>
        <v/>
      </c>
      <c r="AD44" s="9" t="str">
        <f>IF('4 - FORM TRAINING CAMP'!Q55="","",'4 - FORM TRAINING CAMP'!Q55)</f>
        <v/>
      </c>
      <c r="AE44" t="str">
        <f>IF('4 - FORM TRAINING CAMP'!T55="","",'4 - FORM TRAINING CAMP'!T55)</f>
        <v/>
      </c>
      <c r="AF44" t="str">
        <f>IF('4 - FORM TRAINING CAMP'!U55="","",'4 - FORM TRAINING CAMP'!U55)</f>
        <v/>
      </c>
      <c r="AG44" s="9" t="str">
        <f>IF('5 - TRANSPORT'!G55="","",'5 - TRANSPORT'!G55)</f>
        <v/>
      </c>
      <c r="AH44" t="str">
        <f>IF('5 - TRANSPORT'!H55="","",'5 - TRANSPORT'!H55)</f>
        <v/>
      </c>
      <c r="AI44" t="str">
        <f>IF('5 - TRANSPORT'!I55="","",'5 - TRANSPORT'!I55)</f>
        <v/>
      </c>
      <c r="AJ44" s="37" t="str">
        <f>IF('5 - TRANSPORT'!J55="","",'5 - TRANSPORT'!J55)</f>
        <v/>
      </c>
      <c r="AK44" t="str">
        <f>IF('5 - TRANSPORT'!K55="","",'5 - TRANSPORT'!K55)</f>
        <v/>
      </c>
      <c r="AL44" t="str">
        <f>IF('5 - TRANSPORT'!L55="","",'5 - TRANSPORT'!L55)</f>
        <v/>
      </c>
      <c r="AM44" t="str">
        <f>IF('5 - TRANSPORT'!M55="","",'5 - TRANSPORT'!M55)</f>
        <v/>
      </c>
      <c r="AN44" s="9" t="str">
        <f>IF('5 - TRANSPORT'!N55="","",'5 - TRANSPORT'!N55)</f>
        <v/>
      </c>
      <c r="AO44" t="str">
        <f>IF('5 - TRANSPORT'!O55="","",'5 - TRANSPORT'!O55)</f>
        <v/>
      </c>
      <c r="AP44" t="str">
        <f>IF('5 - TRANSPORT'!P55="","",'5 - TRANSPORT'!P55)</f>
        <v/>
      </c>
      <c r="AQ44" s="37" t="str">
        <f>IF('5 - TRANSPORT'!Q55="","",'5 - TRANSPORT'!Q55)</f>
        <v/>
      </c>
      <c r="AR44" t="str">
        <f>IF('5 - TRANSPORT'!R55="","",'5 - TRANSPORT'!R55)</f>
        <v/>
      </c>
      <c r="AS44" t="str">
        <f>IF('5 - TRANSPORT'!S55="","",'5 - TRANSPORT'!S55)</f>
        <v/>
      </c>
      <c r="AT44" t="str">
        <f>IF('5 - TRANSPORT'!T55="","",'5 - TRANSPORT'!T55)</f>
        <v/>
      </c>
      <c r="AU44" s="43" t="str">
        <f>IF('3 - FORM COMP'!K55="","",'3 - FORM COMP'!K55)</f>
        <v/>
      </c>
      <c r="AV44" t="str">
        <f>IF('3 - FORM COMP'!L55="","",'3 - FORM COMP'!L55)</f>
        <v/>
      </c>
      <c r="AW44" t="str">
        <f>IF('3 - FORM COMP'!N55="","",'3 - FORM COMP'!N55)</f>
        <v/>
      </c>
      <c r="AX44" t="str">
        <f>IF('3 - FORM COMP'!O55="","",'3 - FORM COMP'!O55)</f>
        <v/>
      </c>
      <c r="AY44" t="str">
        <f>IF('3 - FORM COMP'!Q55="","",'3 - FORM COMP'!Q55)</f>
        <v/>
      </c>
      <c r="AZ44" t="str">
        <f>IF('3 - FORM COMP'!R55="","",'3 - FORM COMP'!R55)</f>
        <v/>
      </c>
      <c r="BA44" t="str">
        <f>IF('3 - FORM COMP'!T55="","",'3 - FORM COMP'!T55)</f>
        <v/>
      </c>
      <c r="BB44" t="str">
        <f>IF('3 - FORM COMP'!U55="","",'3 - FORM COMP'!U55)</f>
        <v/>
      </c>
      <c r="BC44" t="str">
        <f>IF('3 - FORM COMP'!W55="","",'3 - FORM COMP'!W55)</f>
        <v/>
      </c>
      <c r="BD44" t="str">
        <f>IF('3 - FORM COMP'!X55="","",'3 - FORM COMP'!X55)</f>
        <v/>
      </c>
      <c r="BE44" t="str">
        <f>IF('4 - FORM TRAINING CAMP'!L55="","",'4 - FORM TRAINING CAMP'!L55)</f>
        <v/>
      </c>
      <c r="BF44" t="str">
        <f>IF('4 - FORM TRAINING CAMP'!M55="","",'4 - FORM TRAINING CAMP'!M55)</f>
        <v/>
      </c>
      <c r="BG44" t="str">
        <f>IF('4 - FORM TRAINING CAMP'!O55="","",'4 - FORM TRAINING CAMP'!O55)</f>
        <v/>
      </c>
      <c r="BH44" t="str">
        <f>IF('4 - FORM TRAINING CAMP'!P55="","",'4 - FORM TRAINING CAMP'!P55)</f>
        <v/>
      </c>
      <c r="BI44" t="str">
        <f>IF('4 - FORM TRAINING CAMP'!R55="","",'4 - FORM TRAINING CAMP'!R55)</f>
        <v/>
      </c>
      <c r="BJ44" t="str">
        <f>IF('4 - FORM TRAINING CAMP'!S55="","",'4 - FORM TRAINING CAMP'!S55)</f>
        <v/>
      </c>
    </row>
    <row r="45" spans="1:62">
      <c r="A45" t="str">
        <f>IF(E45="","",'1 - SUMMARY'!F$10)</f>
        <v/>
      </c>
      <c r="B45" t="str">
        <f t="shared" si="0"/>
        <v/>
      </c>
      <c r="C45" t="str">
        <f>IF(AMOUNT!D56="","",AMOUNT!D56)</f>
        <v/>
      </c>
      <c r="D45" t="str">
        <f>IF(E45="","",'2 - FORM GENERAL'!D56)</f>
        <v/>
      </c>
      <c r="E45" t="str">
        <f>IF('2 - FORM GENERAL'!E56="","",'2 - FORM GENERAL'!E56)</f>
        <v/>
      </c>
      <c r="F45" t="str">
        <f>IF('2 - FORM GENERAL'!F56="","",'2 - FORM GENERAL'!F56)</f>
        <v/>
      </c>
      <c r="G45" t="str">
        <f>IF('2 - FORM GENERAL'!G56="","",'2 - FORM GENERAL'!G56)</f>
        <v/>
      </c>
      <c r="H45" t="str">
        <f>IF('2 - FORM GENERAL'!H56="","",'2 - FORM GENERAL'!H56)</f>
        <v/>
      </c>
      <c r="I45" s="9" t="str">
        <f>IF('2 - FORM GENERAL'!I56="","",'2 - FORM GENERAL'!I56)</f>
        <v/>
      </c>
      <c r="J45" t="str">
        <f>IF('2 - FORM GENERAL'!J56="","",'2 - FORM GENERAL'!J56)</f>
        <v/>
      </c>
      <c r="K45" t="str">
        <f>IF('2 - FORM GENERAL'!K56="","",'2 - FORM GENERAL'!K56)</f>
        <v/>
      </c>
      <c r="L45" t="str">
        <f>IF('2 - FORM GENERAL'!L56="","",'2 - FORM GENERAL'!L56)</f>
        <v/>
      </c>
      <c r="M45" s="9" t="str">
        <f>IF('2 - FORM GENERAL'!M56="","",'2 - FORM GENERAL'!M56)</f>
        <v/>
      </c>
      <c r="N45" s="9" t="str">
        <f>IF('2 - FORM GENERAL'!N56="","",'2 - FORM GENERAL'!N56)</f>
        <v/>
      </c>
      <c r="O45" s="9" t="str">
        <f>IF('2 - FORM GENERAL'!O56="","",'2 - FORM GENERAL'!O56)</f>
        <v/>
      </c>
      <c r="P45" t="str">
        <f>IF('2 - FORM GENERAL'!P56="","",'2 - FORM GENERAL'!P56)</f>
        <v/>
      </c>
      <c r="Q45" t="str">
        <f>IF('3 - FORM COMP'!I56="","",'3 - FORM COMP'!I56)</f>
        <v/>
      </c>
      <c r="R45" s="9" t="str">
        <f>IF('3 - FORM COMP'!J56="","",'3 - FORM COMP'!J56)</f>
        <v/>
      </c>
      <c r="S45" s="9" t="str">
        <f>IF('3 - FORM COMP'!M56="","",'3 - FORM COMP'!M56)</f>
        <v/>
      </c>
      <c r="T45" s="9" t="str">
        <f>IF('3 - FORM COMP'!P56="","",'3 - FORM COMP'!P56)</f>
        <v/>
      </c>
      <c r="U45" s="9" t="str">
        <f>IF('3 - FORM COMP'!S56="","",'3 - FORM COMP'!S56)</f>
        <v/>
      </c>
      <c r="V45" s="9" t="str">
        <f>IF('3 - FORM COMP'!V56="","",'3 - FORM COMP'!V56)</f>
        <v/>
      </c>
      <c r="W45" t="str">
        <f>IF('3 - FORM COMP'!Y56="","",'3 - FORM COMP'!Y56)</f>
        <v/>
      </c>
      <c r="X45" t="str">
        <f>IF('3 - FORM COMP'!Z56="","",'3 - FORM COMP'!Z56)</f>
        <v/>
      </c>
      <c r="Y45" t="str">
        <f>IF('3 - FORM COMP'!AA56="","",'3 - FORM COMP'!AA56)</f>
        <v/>
      </c>
      <c r="Z45" t="str">
        <f>IF(AND('4 - FORM TRAINING CAMP'!I56="",'4 - FORM TRAINING CAMP'!E56=""),"",IF('4 - FORM TRAINING CAMP'!I56="","No",'4 - FORM TRAINING CAMP'!I56))</f>
        <v/>
      </c>
      <c r="AA45" t="str">
        <f>IF('4 - FORM TRAINING CAMP'!J56="","",'4 - FORM TRAINING CAMP'!J56)</f>
        <v/>
      </c>
      <c r="AB45" s="9" t="str">
        <f>IF('4 - FORM TRAINING CAMP'!K56="","",'4 - FORM TRAINING CAMP'!K56)</f>
        <v/>
      </c>
      <c r="AC45" s="9" t="str">
        <f>IF('4 - FORM TRAINING CAMP'!N56="","",'4 - FORM TRAINING CAMP'!N56)</f>
        <v/>
      </c>
      <c r="AD45" s="9" t="str">
        <f>IF('4 - FORM TRAINING CAMP'!Q56="","",'4 - FORM TRAINING CAMP'!Q56)</f>
        <v/>
      </c>
      <c r="AE45" t="str">
        <f>IF('4 - FORM TRAINING CAMP'!T56="","",'4 - FORM TRAINING CAMP'!T56)</f>
        <v/>
      </c>
      <c r="AF45" t="str">
        <f>IF('4 - FORM TRAINING CAMP'!U56="","",'4 - FORM TRAINING CAMP'!U56)</f>
        <v/>
      </c>
      <c r="AG45" s="9" t="str">
        <f>IF('5 - TRANSPORT'!G56="","",'5 - TRANSPORT'!G56)</f>
        <v/>
      </c>
      <c r="AH45" t="str">
        <f>IF('5 - TRANSPORT'!H56="","",'5 - TRANSPORT'!H56)</f>
        <v/>
      </c>
      <c r="AI45" t="str">
        <f>IF('5 - TRANSPORT'!I56="","",'5 - TRANSPORT'!I56)</f>
        <v/>
      </c>
      <c r="AJ45" s="37" t="str">
        <f>IF('5 - TRANSPORT'!J56="","",'5 - TRANSPORT'!J56)</f>
        <v/>
      </c>
      <c r="AK45" t="str">
        <f>IF('5 - TRANSPORT'!K56="","",'5 - TRANSPORT'!K56)</f>
        <v/>
      </c>
      <c r="AL45" t="str">
        <f>IF('5 - TRANSPORT'!L56="","",'5 - TRANSPORT'!L56)</f>
        <v/>
      </c>
      <c r="AM45" t="str">
        <f>IF('5 - TRANSPORT'!M56="","",'5 - TRANSPORT'!M56)</f>
        <v/>
      </c>
      <c r="AN45" s="9" t="str">
        <f>IF('5 - TRANSPORT'!N56="","",'5 - TRANSPORT'!N56)</f>
        <v/>
      </c>
      <c r="AO45" t="str">
        <f>IF('5 - TRANSPORT'!O56="","",'5 - TRANSPORT'!O56)</f>
        <v/>
      </c>
      <c r="AP45" t="str">
        <f>IF('5 - TRANSPORT'!P56="","",'5 - TRANSPORT'!P56)</f>
        <v/>
      </c>
      <c r="AQ45" s="37" t="str">
        <f>IF('5 - TRANSPORT'!Q56="","",'5 - TRANSPORT'!Q56)</f>
        <v/>
      </c>
      <c r="AR45" t="str">
        <f>IF('5 - TRANSPORT'!R56="","",'5 - TRANSPORT'!R56)</f>
        <v/>
      </c>
      <c r="AS45" t="str">
        <f>IF('5 - TRANSPORT'!S56="","",'5 - TRANSPORT'!S56)</f>
        <v/>
      </c>
      <c r="AT45" t="str">
        <f>IF('5 - TRANSPORT'!T56="","",'5 - TRANSPORT'!T56)</f>
        <v/>
      </c>
      <c r="AU45" s="43" t="str">
        <f>IF('3 - FORM COMP'!K56="","",'3 - FORM COMP'!K56)</f>
        <v/>
      </c>
      <c r="AV45" t="str">
        <f>IF('3 - FORM COMP'!L56="","",'3 - FORM COMP'!L56)</f>
        <v/>
      </c>
      <c r="AW45" t="str">
        <f>IF('3 - FORM COMP'!N56="","",'3 - FORM COMP'!N56)</f>
        <v/>
      </c>
      <c r="AX45" t="str">
        <f>IF('3 - FORM COMP'!O56="","",'3 - FORM COMP'!O56)</f>
        <v/>
      </c>
      <c r="AY45" t="str">
        <f>IF('3 - FORM COMP'!Q56="","",'3 - FORM COMP'!Q56)</f>
        <v/>
      </c>
      <c r="AZ45" t="str">
        <f>IF('3 - FORM COMP'!R56="","",'3 - FORM COMP'!R56)</f>
        <v/>
      </c>
      <c r="BA45" t="str">
        <f>IF('3 - FORM COMP'!T56="","",'3 - FORM COMP'!T56)</f>
        <v/>
      </c>
      <c r="BB45" t="str">
        <f>IF('3 - FORM COMP'!U56="","",'3 - FORM COMP'!U56)</f>
        <v/>
      </c>
      <c r="BC45" t="str">
        <f>IF('3 - FORM COMP'!W56="","",'3 - FORM COMP'!W56)</f>
        <v/>
      </c>
      <c r="BD45" t="str">
        <f>IF('3 - FORM COMP'!X56="","",'3 - FORM COMP'!X56)</f>
        <v/>
      </c>
      <c r="BE45" t="str">
        <f>IF('4 - FORM TRAINING CAMP'!L56="","",'4 - FORM TRAINING CAMP'!L56)</f>
        <v/>
      </c>
      <c r="BF45" t="str">
        <f>IF('4 - FORM TRAINING CAMP'!M56="","",'4 - FORM TRAINING CAMP'!M56)</f>
        <v/>
      </c>
      <c r="BG45" t="str">
        <f>IF('4 - FORM TRAINING CAMP'!O56="","",'4 - FORM TRAINING CAMP'!O56)</f>
        <v/>
      </c>
      <c r="BH45" t="str">
        <f>IF('4 - FORM TRAINING CAMP'!P56="","",'4 - FORM TRAINING CAMP'!P56)</f>
        <v/>
      </c>
      <c r="BI45" t="str">
        <f>IF('4 - FORM TRAINING CAMP'!R56="","",'4 - FORM TRAINING CAMP'!R56)</f>
        <v/>
      </c>
      <c r="BJ45" t="str">
        <f>IF('4 - FORM TRAINING CAMP'!S56="","",'4 - FORM TRAINING CAMP'!S56)</f>
        <v/>
      </c>
    </row>
    <row r="46" spans="1:62">
      <c r="A46" t="str">
        <f>IF(E46="","",'1 - SUMMARY'!F$10)</f>
        <v/>
      </c>
      <c r="B46" t="str">
        <f t="shared" si="0"/>
        <v/>
      </c>
      <c r="C46" t="str">
        <f>IF(AMOUNT!D57="","",AMOUNT!D57)</f>
        <v/>
      </c>
      <c r="D46" t="str">
        <f>IF(E46="","",'2 - FORM GENERAL'!D57)</f>
        <v/>
      </c>
      <c r="E46" t="str">
        <f>IF('2 - FORM GENERAL'!E57="","",'2 - FORM GENERAL'!E57)</f>
        <v/>
      </c>
      <c r="F46" t="str">
        <f>IF('2 - FORM GENERAL'!F57="","",'2 - FORM GENERAL'!F57)</f>
        <v/>
      </c>
      <c r="G46" t="str">
        <f>IF('2 - FORM GENERAL'!G57="","",'2 - FORM GENERAL'!G57)</f>
        <v/>
      </c>
      <c r="H46" t="str">
        <f>IF('2 - FORM GENERAL'!H57="","",'2 - FORM GENERAL'!H57)</f>
        <v/>
      </c>
      <c r="I46" s="9" t="str">
        <f>IF('2 - FORM GENERAL'!I57="","",'2 - FORM GENERAL'!I57)</f>
        <v/>
      </c>
      <c r="J46" t="str">
        <f>IF('2 - FORM GENERAL'!J57="","",'2 - FORM GENERAL'!J57)</f>
        <v/>
      </c>
      <c r="K46" t="str">
        <f>IF('2 - FORM GENERAL'!K57="","",'2 - FORM GENERAL'!K57)</f>
        <v/>
      </c>
      <c r="L46" t="str">
        <f>IF('2 - FORM GENERAL'!L57="","",'2 - FORM GENERAL'!L57)</f>
        <v/>
      </c>
      <c r="M46" s="9" t="str">
        <f>IF('2 - FORM GENERAL'!M57="","",'2 - FORM GENERAL'!M57)</f>
        <v/>
      </c>
      <c r="N46" s="9" t="str">
        <f>IF('2 - FORM GENERAL'!N57="","",'2 - FORM GENERAL'!N57)</f>
        <v/>
      </c>
      <c r="O46" s="9" t="str">
        <f>IF('2 - FORM GENERAL'!O57="","",'2 - FORM GENERAL'!O57)</f>
        <v/>
      </c>
      <c r="P46" t="str">
        <f>IF('2 - FORM GENERAL'!P57="","",'2 - FORM GENERAL'!P57)</f>
        <v/>
      </c>
      <c r="Q46" t="str">
        <f>IF('3 - FORM COMP'!I57="","",'3 - FORM COMP'!I57)</f>
        <v/>
      </c>
      <c r="R46" s="9" t="str">
        <f>IF('3 - FORM COMP'!J57="","",'3 - FORM COMP'!J57)</f>
        <v/>
      </c>
      <c r="S46" s="9" t="str">
        <f>IF('3 - FORM COMP'!M57="","",'3 - FORM COMP'!M57)</f>
        <v/>
      </c>
      <c r="T46" s="9" t="str">
        <f>IF('3 - FORM COMP'!P57="","",'3 - FORM COMP'!P57)</f>
        <v/>
      </c>
      <c r="U46" s="9" t="str">
        <f>IF('3 - FORM COMP'!S57="","",'3 - FORM COMP'!S57)</f>
        <v/>
      </c>
      <c r="V46" s="9" t="str">
        <f>IF('3 - FORM COMP'!V57="","",'3 - FORM COMP'!V57)</f>
        <v/>
      </c>
      <c r="W46" t="str">
        <f>IF('3 - FORM COMP'!Y57="","",'3 - FORM COMP'!Y57)</f>
        <v/>
      </c>
      <c r="X46" t="str">
        <f>IF('3 - FORM COMP'!Z57="","",'3 - FORM COMP'!Z57)</f>
        <v/>
      </c>
      <c r="Y46" t="str">
        <f>IF('3 - FORM COMP'!AA57="","",'3 - FORM COMP'!AA57)</f>
        <v/>
      </c>
      <c r="Z46" t="str">
        <f>IF(AND('4 - FORM TRAINING CAMP'!I57="",'4 - FORM TRAINING CAMP'!E57=""),"",IF('4 - FORM TRAINING CAMP'!I57="","No",'4 - FORM TRAINING CAMP'!I57))</f>
        <v/>
      </c>
      <c r="AA46" t="str">
        <f>IF('4 - FORM TRAINING CAMP'!J57="","",'4 - FORM TRAINING CAMP'!J57)</f>
        <v/>
      </c>
      <c r="AB46" s="9" t="str">
        <f>IF('4 - FORM TRAINING CAMP'!K57="","",'4 - FORM TRAINING CAMP'!K57)</f>
        <v/>
      </c>
      <c r="AC46" s="9" t="str">
        <f>IF('4 - FORM TRAINING CAMP'!N57="","",'4 - FORM TRAINING CAMP'!N57)</f>
        <v/>
      </c>
      <c r="AD46" s="9" t="str">
        <f>IF('4 - FORM TRAINING CAMP'!Q57="","",'4 - FORM TRAINING CAMP'!Q57)</f>
        <v/>
      </c>
      <c r="AE46" t="str">
        <f>IF('4 - FORM TRAINING CAMP'!T57="","",'4 - FORM TRAINING CAMP'!T57)</f>
        <v/>
      </c>
      <c r="AF46" t="str">
        <f>IF('4 - FORM TRAINING CAMP'!U57="","",'4 - FORM TRAINING CAMP'!U57)</f>
        <v/>
      </c>
      <c r="AG46" s="9" t="str">
        <f>IF('5 - TRANSPORT'!G57="","",'5 - TRANSPORT'!G57)</f>
        <v/>
      </c>
      <c r="AH46" t="str">
        <f>IF('5 - TRANSPORT'!H57="","",'5 - TRANSPORT'!H57)</f>
        <v/>
      </c>
      <c r="AI46" t="str">
        <f>IF('5 - TRANSPORT'!I57="","",'5 - TRANSPORT'!I57)</f>
        <v/>
      </c>
      <c r="AJ46" s="37" t="str">
        <f>IF('5 - TRANSPORT'!J57="","",'5 - TRANSPORT'!J57)</f>
        <v/>
      </c>
      <c r="AK46" t="str">
        <f>IF('5 - TRANSPORT'!K57="","",'5 - TRANSPORT'!K57)</f>
        <v/>
      </c>
      <c r="AL46" t="str">
        <f>IF('5 - TRANSPORT'!L57="","",'5 - TRANSPORT'!L57)</f>
        <v/>
      </c>
      <c r="AM46" t="str">
        <f>IF('5 - TRANSPORT'!M57="","",'5 - TRANSPORT'!M57)</f>
        <v/>
      </c>
      <c r="AN46" s="9" t="str">
        <f>IF('5 - TRANSPORT'!N57="","",'5 - TRANSPORT'!N57)</f>
        <v/>
      </c>
      <c r="AO46" t="str">
        <f>IF('5 - TRANSPORT'!O57="","",'5 - TRANSPORT'!O57)</f>
        <v/>
      </c>
      <c r="AP46" t="str">
        <f>IF('5 - TRANSPORT'!P57="","",'5 - TRANSPORT'!P57)</f>
        <v/>
      </c>
      <c r="AQ46" s="37" t="str">
        <f>IF('5 - TRANSPORT'!Q57="","",'5 - TRANSPORT'!Q57)</f>
        <v/>
      </c>
      <c r="AR46" t="str">
        <f>IF('5 - TRANSPORT'!R57="","",'5 - TRANSPORT'!R57)</f>
        <v/>
      </c>
      <c r="AS46" t="str">
        <f>IF('5 - TRANSPORT'!S57="","",'5 - TRANSPORT'!S57)</f>
        <v/>
      </c>
      <c r="AT46" t="str">
        <f>IF('5 - TRANSPORT'!T57="","",'5 - TRANSPORT'!T57)</f>
        <v/>
      </c>
      <c r="AU46" s="43" t="str">
        <f>IF('3 - FORM COMP'!K57="","",'3 - FORM COMP'!K57)</f>
        <v/>
      </c>
      <c r="AV46" t="str">
        <f>IF('3 - FORM COMP'!L57="","",'3 - FORM COMP'!L57)</f>
        <v/>
      </c>
      <c r="AW46" t="str">
        <f>IF('3 - FORM COMP'!N57="","",'3 - FORM COMP'!N57)</f>
        <v/>
      </c>
      <c r="AX46" t="str">
        <f>IF('3 - FORM COMP'!O57="","",'3 - FORM COMP'!O57)</f>
        <v/>
      </c>
      <c r="AY46" t="str">
        <f>IF('3 - FORM COMP'!Q57="","",'3 - FORM COMP'!Q57)</f>
        <v/>
      </c>
      <c r="AZ46" t="str">
        <f>IF('3 - FORM COMP'!R57="","",'3 - FORM COMP'!R57)</f>
        <v/>
      </c>
      <c r="BA46" t="str">
        <f>IF('3 - FORM COMP'!T57="","",'3 - FORM COMP'!T57)</f>
        <v/>
      </c>
      <c r="BB46" t="str">
        <f>IF('3 - FORM COMP'!U57="","",'3 - FORM COMP'!U57)</f>
        <v/>
      </c>
      <c r="BC46" t="str">
        <f>IF('3 - FORM COMP'!W57="","",'3 - FORM COMP'!W57)</f>
        <v/>
      </c>
      <c r="BD46" t="str">
        <f>IF('3 - FORM COMP'!X57="","",'3 - FORM COMP'!X57)</f>
        <v/>
      </c>
      <c r="BE46" t="str">
        <f>IF('4 - FORM TRAINING CAMP'!L57="","",'4 - FORM TRAINING CAMP'!L57)</f>
        <v/>
      </c>
      <c r="BF46" t="str">
        <f>IF('4 - FORM TRAINING CAMP'!M57="","",'4 - FORM TRAINING CAMP'!M57)</f>
        <v/>
      </c>
      <c r="BG46" t="str">
        <f>IF('4 - FORM TRAINING CAMP'!O57="","",'4 - FORM TRAINING CAMP'!O57)</f>
        <v/>
      </c>
      <c r="BH46" t="str">
        <f>IF('4 - FORM TRAINING CAMP'!P57="","",'4 - FORM TRAINING CAMP'!P57)</f>
        <v/>
      </c>
      <c r="BI46" t="str">
        <f>IF('4 - FORM TRAINING CAMP'!R57="","",'4 - FORM TRAINING CAMP'!R57)</f>
        <v/>
      </c>
      <c r="BJ46" t="str">
        <f>IF('4 - FORM TRAINING CAMP'!S57="","",'4 - FORM TRAINING CAMP'!S57)</f>
        <v/>
      </c>
    </row>
    <row r="47" spans="1:62">
      <c r="A47" t="str">
        <f>IF(E47="","",'1 - SUMMARY'!F$10)</f>
        <v/>
      </c>
      <c r="B47" t="str">
        <f t="shared" si="0"/>
        <v/>
      </c>
      <c r="C47" t="str">
        <f>IF(AMOUNT!D58="","",AMOUNT!D58)</f>
        <v/>
      </c>
      <c r="D47" t="str">
        <f>IF(E47="","",'2 - FORM GENERAL'!D58)</f>
        <v/>
      </c>
      <c r="E47" t="str">
        <f>IF('2 - FORM GENERAL'!E58="","",'2 - FORM GENERAL'!E58)</f>
        <v/>
      </c>
      <c r="F47" t="str">
        <f>IF('2 - FORM GENERAL'!F58="","",'2 - FORM GENERAL'!F58)</f>
        <v/>
      </c>
      <c r="G47" t="str">
        <f>IF('2 - FORM GENERAL'!G58="","",'2 - FORM GENERAL'!G58)</f>
        <v/>
      </c>
      <c r="H47" t="str">
        <f>IF('2 - FORM GENERAL'!H58="","",'2 - FORM GENERAL'!H58)</f>
        <v/>
      </c>
      <c r="I47" s="9" t="str">
        <f>IF('2 - FORM GENERAL'!I58="","",'2 - FORM GENERAL'!I58)</f>
        <v/>
      </c>
      <c r="J47" t="str">
        <f>IF('2 - FORM GENERAL'!J58="","",'2 - FORM GENERAL'!J58)</f>
        <v/>
      </c>
      <c r="K47" t="str">
        <f>IF('2 - FORM GENERAL'!K58="","",'2 - FORM GENERAL'!K58)</f>
        <v/>
      </c>
      <c r="L47" t="str">
        <f>IF('2 - FORM GENERAL'!L58="","",'2 - FORM GENERAL'!L58)</f>
        <v/>
      </c>
      <c r="M47" s="9" t="str">
        <f>IF('2 - FORM GENERAL'!M58="","",'2 - FORM GENERAL'!M58)</f>
        <v/>
      </c>
      <c r="N47" s="9" t="str">
        <f>IF('2 - FORM GENERAL'!N58="","",'2 - FORM GENERAL'!N58)</f>
        <v/>
      </c>
      <c r="O47" s="9" t="str">
        <f>IF('2 - FORM GENERAL'!O58="","",'2 - FORM GENERAL'!O58)</f>
        <v/>
      </c>
      <c r="P47" t="str">
        <f>IF('2 - FORM GENERAL'!P58="","",'2 - FORM GENERAL'!P58)</f>
        <v/>
      </c>
      <c r="Q47" t="str">
        <f>IF('3 - FORM COMP'!I58="","",'3 - FORM COMP'!I58)</f>
        <v/>
      </c>
      <c r="R47" s="9" t="str">
        <f>IF('3 - FORM COMP'!J58="","",'3 - FORM COMP'!J58)</f>
        <v/>
      </c>
      <c r="S47" s="9" t="str">
        <f>IF('3 - FORM COMP'!M58="","",'3 - FORM COMP'!M58)</f>
        <v/>
      </c>
      <c r="T47" s="9" t="str">
        <f>IF('3 - FORM COMP'!P58="","",'3 - FORM COMP'!P58)</f>
        <v/>
      </c>
      <c r="U47" s="9" t="str">
        <f>IF('3 - FORM COMP'!S58="","",'3 - FORM COMP'!S58)</f>
        <v/>
      </c>
      <c r="V47" s="9" t="str">
        <f>IF('3 - FORM COMP'!V58="","",'3 - FORM COMP'!V58)</f>
        <v/>
      </c>
      <c r="W47" t="str">
        <f>IF('3 - FORM COMP'!Y58="","",'3 - FORM COMP'!Y58)</f>
        <v/>
      </c>
      <c r="X47" t="str">
        <f>IF('3 - FORM COMP'!Z58="","",'3 - FORM COMP'!Z58)</f>
        <v/>
      </c>
      <c r="Y47" t="str">
        <f>IF('3 - FORM COMP'!AA58="","",'3 - FORM COMP'!AA58)</f>
        <v/>
      </c>
      <c r="Z47" t="str">
        <f>IF(AND('4 - FORM TRAINING CAMP'!I58="",'4 - FORM TRAINING CAMP'!E58=""),"",IF('4 - FORM TRAINING CAMP'!I58="","No",'4 - FORM TRAINING CAMP'!I58))</f>
        <v/>
      </c>
      <c r="AA47" t="str">
        <f>IF('4 - FORM TRAINING CAMP'!J58="","",'4 - FORM TRAINING CAMP'!J58)</f>
        <v/>
      </c>
      <c r="AB47" s="9" t="str">
        <f>IF('4 - FORM TRAINING CAMP'!K58="","",'4 - FORM TRAINING CAMP'!K58)</f>
        <v/>
      </c>
      <c r="AC47" s="9" t="str">
        <f>IF('4 - FORM TRAINING CAMP'!N58="","",'4 - FORM TRAINING CAMP'!N58)</f>
        <v/>
      </c>
      <c r="AD47" s="9" t="str">
        <f>IF('4 - FORM TRAINING CAMP'!Q58="","",'4 - FORM TRAINING CAMP'!Q58)</f>
        <v/>
      </c>
      <c r="AE47" t="str">
        <f>IF('4 - FORM TRAINING CAMP'!T58="","",'4 - FORM TRAINING CAMP'!T58)</f>
        <v/>
      </c>
      <c r="AF47" t="str">
        <f>IF('4 - FORM TRAINING CAMP'!U58="","",'4 - FORM TRAINING CAMP'!U58)</f>
        <v/>
      </c>
      <c r="AG47" s="9" t="str">
        <f>IF('5 - TRANSPORT'!G58="","",'5 - TRANSPORT'!G58)</f>
        <v/>
      </c>
      <c r="AH47" t="str">
        <f>IF('5 - TRANSPORT'!H58="","",'5 - TRANSPORT'!H58)</f>
        <v/>
      </c>
      <c r="AI47" t="str">
        <f>IF('5 - TRANSPORT'!I58="","",'5 - TRANSPORT'!I58)</f>
        <v/>
      </c>
      <c r="AJ47" s="37" t="str">
        <f>IF('5 - TRANSPORT'!J58="","",'5 - TRANSPORT'!J58)</f>
        <v/>
      </c>
      <c r="AK47" t="str">
        <f>IF('5 - TRANSPORT'!K58="","",'5 - TRANSPORT'!K58)</f>
        <v/>
      </c>
      <c r="AL47" t="str">
        <f>IF('5 - TRANSPORT'!L58="","",'5 - TRANSPORT'!L58)</f>
        <v/>
      </c>
      <c r="AM47" t="str">
        <f>IF('5 - TRANSPORT'!M58="","",'5 - TRANSPORT'!M58)</f>
        <v/>
      </c>
      <c r="AN47" s="9" t="str">
        <f>IF('5 - TRANSPORT'!N58="","",'5 - TRANSPORT'!N58)</f>
        <v/>
      </c>
      <c r="AO47" t="str">
        <f>IF('5 - TRANSPORT'!O58="","",'5 - TRANSPORT'!O58)</f>
        <v/>
      </c>
      <c r="AP47" t="str">
        <f>IF('5 - TRANSPORT'!P58="","",'5 - TRANSPORT'!P58)</f>
        <v/>
      </c>
      <c r="AQ47" s="37" t="str">
        <f>IF('5 - TRANSPORT'!Q58="","",'5 - TRANSPORT'!Q58)</f>
        <v/>
      </c>
      <c r="AR47" t="str">
        <f>IF('5 - TRANSPORT'!R58="","",'5 - TRANSPORT'!R58)</f>
        <v/>
      </c>
      <c r="AS47" t="str">
        <f>IF('5 - TRANSPORT'!S58="","",'5 - TRANSPORT'!S58)</f>
        <v/>
      </c>
      <c r="AT47" t="str">
        <f>IF('5 - TRANSPORT'!T58="","",'5 - TRANSPORT'!T58)</f>
        <v/>
      </c>
      <c r="AU47" s="43" t="str">
        <f>IF('3 - FORM COMP'!K58="","",'3 - FORM COMP'!K58)</f>
        <v/>
      </c>
      <c r="AV47" t="str">
        <f>IF('3 - FORM COMP'!L58="","",'3 - FORM COMP'!L58)</f>
        <v/>
      </c>
      <c r="AW47" t="str">
        <f>IF('3 - FORM COMP'!N58="","",'3 - FORM COMP'!N58)</f>
        <v/>
      </c>
      <c r="AX47" t="str">
        <f>IF('3 - FORM COMP'!O58="","",'3 - FORM COMP'!O58)</f>
        <v/>
      </c>
      <c r="AY47" t="str">
        <f>IF('3 - FORM COMP'!Q58="","",'3 - FORM COMP'!Q58)</f>
        <v/>
      </c>
      <c r="AZ47" t="str">
        <f>IF('3 - FORM COMP'!R58="","",'3 - FORM COMP'!R58)</f>
        <v/>
      </c>
      <c r="BA47" t="str">
        <f>IF('3 - FORM COMP'!T58="","",'3 - FORM COMP'!T58)</f>
        <v/>
      </c>
      <c r="BB47" t="str">
        <f>IF('3 - FORM COMP'!U58="","",'3 - FORM COMP'!U58)</f>
        <v/>
      </c>
      <c r="BC47" t="str">
        <f>IF('3 - FORM COMP'!W58="","",'3 - FORM COMP'!W58)</f>
        <v/>
      </c>
      <c r="BD47" t="str">
        <f>IF('3 - FORM COMP'!X58="","",'3 - FORM COMP'!X58)</f>
        <v/>
      </c>
      <c r="BE47" t="str">
        <f>IF('4 - FORM TRAINING CAMP'!L58="","",'4 - FORM TRAINING CAMP'!L58)</f>
        <v/>
      </c>
      <c r="BF47" t="str">
        <f>IF('4 - FORM TRAINING CAMP'!M58="","",'4 - FORM TRAINING CAMP'!M58)</f>
        <v/>
      </c>
      <c r="BG47" t="str">
        <f>IF('4 - FORM TRAINING CAMP'!O58="","",'4 - FORM TRAINING CAMP'!O58)</f>
        <v/>
      </c>
      <c r="BH47" t="str">
        <f>IF('4 - FORM TRAINING CAMP'!P58="","",'4 - FORM TRAINING CAMP'!P58)</f>
        <v/>
      </c>
      <c r="BI47" t="str">
        <f>IF('4 - FORM TRAINING CAMP'!R58="","",'4 - FORM TRAINING CAMP'!R58)</f>
        <v/>
      </c>
      <c r="BJ47" t="str">
        <f>IF('4 - FORM TRAINING CAMP'!S58="","",'4 - FORM TRAINING CAMP'!S58)</f>
        <v/>
      </c>
    </row>
    <row r="48" spans="1:62">
      <c r="A48" t="str">
        <f>IF(E48="","",'1 - SUMMARY'!F$10)</f>
        <v/>
      </c>
      <c r="B48" t="str">
        <f t="shared" si="0"/>
        <v/>
      </c>
      <c r="C48" t="str">
        <f>IF(AMOUNT!D59="","",AMOUNT!D59)</f>
        <v/>
      </c>
      <c r="D48" t="str">
        <f>IF(E48="","",'2 - FORM GENERAL'!D59)</f>
        <v/>
      </c>
      <c r="E48" t="str">
        <f>IF('2 - FORM GENERAL'!E59="","",'2 - FORM GENERAL'!E59)</f>
        <v/>
      </c>
      <c r="F48" t="str">
        <f>IF('2 - FORM GENERAL'!F59="","",'2 - FORM GENERAL'!F59)</f>
        <v/>
      </c>
      <c r="G48" t="str">
        <f>IF('2 - FORM GENERAL'!G59="","",'2 - FORM GENERAL'!G59)</f>
        <v/>
      </c>
      <c r="H48" t="str">
        <f>IF('2 - FORM GENERAL'!H59="","",'2 - FORM GENERAL'!H59)</f>
        <v/>
      </c>
      <c r="I48" s="9" t="str">
        <f>IF('2 - FORM GENERAL'!I59="","",'2 - FORM GENERAL'!I59)</f>
        <v/>
      </c>
      <c r="J48" t="str">
        <f>IF('2 - FORM GENERAL'!J59="","",'2 - FORM GENERAL'!J59)</f>
        <v/>
      </c>
      <c r="K48" t="str">
        <f>IF('2 - FORM GENERAL'!K59="","",'2 - FORM GENERAL'!K59)</f>
        <v/>
      </c>
      <c r="L48" t="str">
        <f>IF('2 - FORM GENERAL'!L59="","",'2 - FORM GENERAL'!L59)</f>
        <v/>
      </c>
      <c r="M48" s="9" t="str">
        <f>IF('2 - FORM GENERAL'!M59="","",'2 - FORM GENERAL'!M59)</f>
        <v/>
      </c>
      <c r="N48" s="9" t="str">
        <f>IF('2 - FORM GENERAL'!N59="","",'2 - FORM GENERAL'!N59)</f>
        <v/>
      </c>
      <c r="O48" s="9" t="str">
        <f>IF('2 - FORM GENERAL'!O59="","",'2 - FORM GENERAL'!O59)</f>
        <v/>
      </c>
      <c r="P48" t="str">
        <f>IF('2 - FORM GENERAL'!P59="","",'2 - FORM GENERAL'!P59)</f>
        <v/>
      </c>
      <c r="Q48" t="str">
        <f>IF('3 - FORM COMP'!I59="","",'3 - FORM COMP'!I59)</f>
        <v/>
      </c>
      <c r="R48" s="9" t="str">
        <f>IF('3 - FORM COMP'!J59="","",'3 - FORM COMP'!J59)</f>
        <v/>
      </c>
      <c r="S48" s="9" t="str">
        <f>IF('3 - FORM COMP'!M59="","",'3 - FORM COMP'!M59)</f>
        <v/>
      </c>
      <c r="T48" s="9" t="str">
        <f>IF('3 - FORM COMP'!P59="","",'3 - FORM COMP'!P59)</f>
        <v/>
      </c>
      <c r="U48" s="9" t="str">
        <f>IF('3 - FORM COMP'!S59="","",'3 - FORM COMP'!S59)</f>
        <v/>
      </c>
      <c r="V48" s="9" t="str">
        <f>IF('3 - FORM COMP'!V59="","",'3 - FORM COMP'!V59)</f>
        <v/>
      </c>
      <c r="W48" t="str">
        <f>IF('3 - FORM COMP'!Y59="","",'3 - FORM COMP'!Y59)</f>
        <v/>
      </c>
      <c r="X48" t="str">
        <f>IF('3 - FORM COMP'!Z59="","",'3 - FORM COMP'!Z59)</f>
        <v/>
      </c>
      <c r="Y48" t="str">
        <f>IF('3 - FORM COMP'!AA59="","",'3 - FORM COMP'!AA59)</f>
        <v/>
      </c>
      <c r="Z48" t="str">
        <f>IF(AND('4 - FORM TRAINING CAMP'!I59="",'4 - FORM TRAINING CAMP'!E59=""),"",IF('4 - FORM TRAINING CAMP'!I59="","No",'4 - FORM TRAINING CAMP'!I59))</f>
        <v/>
      </c>
      <c r="AA48" t="str">
        <f>IF('4 - FORM TRAINING CAMP'!J59="","",'4 - FORM TRAINING CAMP'!J59)</f>
        <v/>
      </c>
      <c r="AB48" s="9" t="str">
        <f>IF('4 - FORM TRAINING CAMP'!K59="","",'4 - FORM TRAINING CAMP'!K59)</f>
        <v/>
      </c>
      <c r="AC48" s="9" t="str">
        <f>IF('4 - FORM TRAINING CAMP'!N59="","",'4 - FORM TRAINING CAMP'!N59)</f>
        <v/>
      </c>
      <c r="AD48" s="9" t="str">
        <f>IF('4 - FORM TRAINING CAMP'!Q59="","",'4 - FORM TRAINING CAMP'!Q59)</f>
        <v/>
      </c>
      <c r="AE48" t="str">
        <f>IF('4 - FORM TRAINING CAMP'!T59="","",'4 - FORM TRAINING CAMP'!T59)</f>
        <v/>
      </c>
      <c r="AF48" t="str">
        <f>IF('4 - FORM TRAINING CAMP'!U59="","",'4 - FORM TRAINING CAMP'!U59)</f>
        <v/>
      </c>
      <c r="AG48" s="9" t="str">
        <f>IF('5 - TRANSPORT'!G59="","",'5 - TRANSPORT'!G59)</f>
        <v/>
      </c>
      <c r="AH48" t="str">
        <f>IF('5 - TRANSPORT'!H59="","",'5 - TRANSPORT'!H59)</f>
        <v/>
      </c>
      <c r="AI48" t="str">
        <f>IF('5 - TRANSPORT'!I59="","",'5 - TRANSPORT'!I59)</f>
        <v/>
      </c>
      <c r="AJ48" s="37" t="str">
        <f>IF('5 - TRANSPORT'!J59="","",'5 - TRANSPORT'!J59)</f>
        <v/>
      </c>
      <c r="AK48" t="str">
        <f>IF('5 - TRANSPORT'!K59="","",'5 - TRANSPORT'!K59)</f>
        <v/>
      </c>
      <c r="AL48" t="str">
        <f>IF('5 - TRANSPORT'!L59="","",'5 - TRANSPORT'!L59)</f>
        <v/>
      </c>
      <c r="AM48" t="str">
        <f>IF('5 - TRANSPORT'!M59="","",'5 - TRANSPORT'!M59)</f>
        <v/>
      </c>
      <c r="AN48" s="9" t="str">
        <f>IF('5 - TRANSPORT'!N59="","",'5 - TRANSPORT'!N59)</f>
        <v/>
      </c>
      <c r="AO48" t="str">
        <f>IF('5 - TRANSPORT'!O59="","",'5 - TRANSPORT'!O59)</f>
        <v/>
      </c>
      <c r="AP48" t="str">
        <f>IF('5 - TRANSPORT'!P59="","",'5 - TRANSPORT'!P59)</f>
        <v/>
      </c>
      <c r="AQ48" s="37" t="str">
        <f>IF('5 - TRANSPORT'!Q59="","",'5 - TRANSPORT'!Q59)</f>
        <v/>
      </c>
      <c r="AR48" t="str">
        <f>IF('5 - TRANSPORT'!R59="","",'5 - TRANSPORT'!R59)</f>
        <v/>
      </c>
      <c r="AS48" t="str">
        <f>IF('5 - TRANSPORT'!S59="","",'5 - TRANSPORT'!S59)</f>
        <v/>
      </c>
      <c r="AT48" t="str">
        <f>IF('5 - TRANSPORT'!T59="","",'5 - TRANSPORT'!T59)</f>
        <v/>
      </c>
      <c r="AU48" s="43" t="str">
        <f>IF('3 - FORM COMP'!K59="","",'3 - FORM COMP'!K59)</f>
        <v/>
      </c>
      <c r="AV48" t="str">
        <f>IF('3 - FORM COMP'!L59="","",'3 - FORM COMP'!L59)</f>
        <v/>
      </c>
      <c r="AW48" t="str">
        <f>IF('3 - FORM COMP'!N59="","",'3 - FORM COMP'!N59)</f>
        <v/>
      </c>
      <c r="AX48" t="str">
        <f>IF('3 - FORM COMP'!O59="","",'3 - FORM COMP'!O59)</f>
        <v/>
      </c>
      <c r="AY48" t="str">
        <f>IF('3 - FORM COMP'!Q59="","",'3 - FORM COMP'!Q59)</f>
        <v/>
      </c>
      <c r="AZ48" t="str">
        <f>IF('3 - FORM COMP'!R59="","",'3 - FORM COMP'!R59)</f>
        <v/>
      </c>
      <c r="BA48" t="str">
        <f>IF('3 - FORM COMP'!T59="","",'3 - FORM COMP'!T59)</f>
        <v/>
      </c>
      <c r="BB48" t="str">
        <f>IF('3 - FORM COMP'!U59="","",'3 - FORM COMP'!U59)</f>
        <v/>
      </c>
      <c r="BC48" t="str">
        <f>IF('3 - FORM COMP'!W59="","",'3 - FORM COMP'!W59)</f>
        <v/>
      </c>
      <c r="BD48" t="str">
        <f>IF('3 - FORM COMP'!X59="","",'3 - FORM COMP'!X59)</f>
        <v/>
      </c>
      <c r="BE48" t="str">
        <f>IF('4 - FORM TRAINING CAMP'!L59="","",'4 - FORM TRAINING CAMP'!L59)</f>
        <v/>
      </c>
      <c r="BF48" t="str">
        <f>IF('4 - FORM TRAINING CAMP'!M59="","",'4 - FORM TRAINING CAMP'!M59)</f>
        <v/>
      </c>
      <c r="BG48" t="str">
        <f>IF('4 - FORM TRAINING CAMP'!O59="","",'4 - FORM TRAINING CAMP'!O59)</f>
        <v/>
      </c>
      <c r="BH48" t="str">
        <f>IF('4 - FORM TRAINING CAMP'!P59="","",'4 - FORM TRAINING CAMP'!P59)</f>
        <v/>
      </c>
      <c r="BI48" t="str">
        <f>IF('4 - FORM TRAINING CAMP'!R59="","",'4 - FORM TRAINING CAMP'!R59)</f>
        <v/>
      </c>
      <c r="BJ48" t="str">
        <f>IF('4 - FORM TRAINING CAMP'!S59="","",'4 - FORM TRAINING CAMP'!S59)</f>
        <v/>
      </c>
    </row>
    <row r="49" spans="1:62">
      <c r="A49" t="str">
        <f>IF(E49="","",'1 - SUMMARY'!F$10)</f>
        <v/>
      </c>
      <c r="B49" t="str">
        <f t="shared" si="0"/>
        <v/>
      </c>
      <c r="C49" t="str">
        <f>IF(AMOUNT!D60="","",AMOUNT!D60)</f>
        <v/>
      </c>
      <c r="D49" t="str">
        <f>IF(E49="","",'2 - FORM GENERAL'!D60)</f>
        <v/>
      </c>
      <c r="E49" t="str">
        <f>IF('2 - FORM GENERAL'!E60="","",'2 - FORM GENERAL'!E60)</f>
        <v/>
      </c>
      <c r="F49" t="str">
        <f>IF('2 - FORM GENERAL'!F60="","",'2 - FORM GENERAL'!F60)</f>
        <v/>
      </c>
      <c r="G49" t="str">
        <f>IF('2 - FORM GENERAL'!G60="","",'2 - FORM GENERAL'!G60)</f>
        <v/>
      </c>
      <c r="H49" t="str">
        <f>IF('2 - FORM GENERAL'!H60="","",'2 - FORM GENERAL'!H60)</f>
        <v/>
      </c>
      <c r="I49" s="9" t="str">
        <f>IF('2 - FORM GENERAL'!I60="","",'2 - FORM GENERAL'!I60)</f>
        <v/>
      </c>
      <c r="J49" t="str">
        <f>IF('2 - FORM GENERAL'!J60="","",'2 - FORM GENERAL'!J60)</f>
        <v/>
      </c>
      <c r="K49" t="str">
        <f>IF('2 - FORM GENERAL'!K60="","",'2 - FORM GENERAL'!K60)</f>
        <v/>
      </c>
      <c r="L49" t="str">
        <f>IF('2 - FORM GENERAL'!L60="","",'2 - FORM GENERAL'!L60)</f>
        <v/>
      </c>
      <c r="M49" s="9" t="str">
        <f>IF('2 - FORM GENERAL'!M60="","",'2 - FORM GENERAL'!M60)</f>
        <v/>
      </c>
      <c r="N49" s="9" t="str">
        <f>IF('2 - FORM GENERAL'!N60="","",'2 - FORM GENERAL'!N60)</f>
        <v/>
      </c>
      <c r="O49" s="9" t="str">
        <f>IF('2 - FORM GENERAL'!O60="","",'2 - FORM GENERAL'!O60)</f>
        <v/>
      </c>
      <c r="P49" t="str">
        <f>IF('2 - FORM GENERAL'!P60="","",'2 - FORM GENERAL'!P60)</f>
        <v/>
      </c>
      <c r="Q49" t="str">
        <f>IF('3 - FORM COMP'!I60="","",'3 - FORM COMP'!I60)</f>
        <v/>
      </c>
      <c r="R49" s="9" t="str">
        <f>IF('3 - FORM COMP'!J60="","",'3 - FORM COMP'!J60)</f>
        <v/>
      </c>
      <c r="S49" s="9" t="str">
        <f>IF('3 - FORM COMP'!M60="","",'3 - FORM COMP'!M60)</f>
        <v/>
      </c>
      <c r="T49" s="9" t="str">
        <f>IF('3 - FORM COMP'!P60="","",'3 - FORM COMP'!P60)</f>
        <v/>
      </c>
      <c r="U49" s="9" t="str">
        <f>IF('3 - FORM COMP'!S60="","",'3 - FORM COMP'!S60)</f>
        <v/>
      </c>
      <c r="V49" s="9" t="str">
        <f>IF('3 - FORM COMP'!V60="","",'3 - FORM COMP'!V60)</f>
        <v/>
      </c>
      <c r="W49" t="str">
        <f>IF('3 - FORM COMP'!Y60="","",'3 - FORM COMP'!Y60)</f>
        <v/>
      </c>
      <c r="X49" t="str">
        <f>IF('3 - FORM COMP'!Z60="","",'3 - FORM COMP'!Z60)</f>
        <v/>
      </c>
      <c r="Y49" t="str">
        <f>IF('3 - FORM COMP'!AA60="","",'3 - FORM COMP'!AA60)</f>
        <v/>
      </c>
      <c r="Z49" t="str">
        <f>IF(AND('4 - FORM TRAINING CAMP'!I60="",'4 - FORM TRAINING CAMP'!E60=""),"",IF('4 - FORM TRAINING CAMP'!I60="","No",'4 - FORM TRAINING CAMP'!I60))</f>
        <v/>
      </c>
      <c r="AA49" t="str">
        <f>IF('4 - FORM TRAINING CAMP'!J60="","",'4 - FORM TRAINING CAMP'!J60)</f>
        <v/>
      </c>
      <c r="AB49" s="9" t="str">
        <f>IF('4 - FORM TRAINING CAMP'!K60="","",'4 - FORM TRAINING CAMP'!K60)</f>
        <v/>
      </c>
      <c r="AC49" s="9" t="str">
        <f>IF('4 - FORM TRAINING CAMP'!N60="","",'4 - FORM TRAINING CAMP'!N60)</f>
        <v/>
      </c>
      <c r="AD49" s="9" t="str">
        <f>IF('4 - FORM TRAINING CAMP'!Q60="","",'4 - FORM TRAINING CAMP'!Q60)</f>
        <v/>
      </c>
      <c r="AE49" t="str">
        <f>IF('4 - FORM TRAINING CAMP'!T60="","",'4 - FORM TRAINING CAMP'!T60)</f>
        <v/>
      </c>
      <c r="AF49" t="str">
        <f>IF('4 - FORM TRAINING CAMP'!U60="","",'4 - FORM TRAINING CAMP'!U60)</f>
        <v/>
      </c>
      <c r="AG49" s="9" t="str">
        <f>IF('5 - TRANSPORT'!G60="","",'5 - TRANSPORT'!G60)</f>
        <v/>
      </c>
      <c r="AH49" t="str">
        <f>IF('5 - TRANSPORT'!H60="","",'5 - TRANSPORT'!H60)</f>
        <v/>
      </c>
      <c r="AI49" t="str">
        <f>IF('5 - TRANSPORT'!I60="","",'5 - TRANSPORT'!I60)</f>
        <v/>
      </c>
      <c r="AJ49" s="37" t="str">
        <f>IF('5 - TRANSPORT'!J60="","",'5 - TRANSPORT'!J60)</f>
        <v/>
      </c>
      <c r="AK49" t="str">
        <f>IF('5 - TRANSPORT'!K60="","",'5 - TRANSPORT'!K60)</f>
        <v/>
      </c>
      <c r="AL49" t="str">
        <f>IF('5 - TRANSPORT'!L60="","",'5 - TRANSPORT'!L60)</f>
        <v/>
      </c>
      <c r="AM49" t="str">
        <f>IF('5 - TRANSPORT'!M60="","",'5 - TRANSPORT'!M60)</f>
        <v/>
      </c>
      <c r="AN49" s="9" t="str">
        <f>IF('5 - TRANSPORT'!N60="","",'5 - TRANSPORT'!N60)</f>
        <v/>
      </c>
      <c r="AO49" t="str">
        <f>IF('5 - TRANSPORT'!O60="","",'5 - TRANSPORT'!O60)</f>
        <v/>
      </c>
      <c r="AP49" t="str">
        <f>IF('5 - TRANSPORT'!P60="","",'5 - TRANSPORT'!P60)</f>
        <v/>
      </c>
      <c r="AQ49" s="37" t="str">
        <f>IF('5 - TRANSPORT'!Q60="","",'5 - TRANSPORT'!Q60)</f>
        <v/>
      </c>
      <c r="AR49" t="str">
        <f>IF('5 - TRANSPORT'!R60="","",'5 - TRANSPORT'!R60)</f>
        <v/>
      </c>
      <c r="AS49" t="str">
        <f>IF('5 - TRANSPORT'!S60="","",'5 - TRANSPORT'!S60)</f>
        <v/>
      </c>
      <c r="AT49" t="str">
        <f>IF('5 - TRANSPORT'!T60="","",'5 - TRANSPORT'!T60)</f>
        <v/>
      </c>
      <c r="AU49" s="43" t="str">
        <f>IF('3 - FORM COMP'!K60="","",'3 - FORM COMP'!K60)</f>
        <v/>
      </c>
      <c r="AV49" t="str">
        <f>IF('3 - FORM COMP'!L60="","",'3 - FORM COMP'!L60)</f>
        <v/>
      </c>
      <c r="AW49" t="str">
        <f>IF('3 - FORM COMP'!N60="","",'3 - FORM COMP'!N60)</f>
        <v/>
      </c>
      <c r="AX49" t="str">
        <f>IF('3 - FORM COMP'!O60="","",'3 - FORM COMP'!O60)</f>
        <v/>
      </c>
      <c r="AY49" t="str">
        <f>IF('3 - FORM COMP'!Q60="","",'3 - FORM COMP'!Q60)</f>
        <v/>
      </c>
      <c r="AZ49" t="str">
        <f>IF('3 - FORM COMP'!R60="","",'3 - FORM COMP'!R60)</f>
        <v/>
      </c>
      <c r="BA49" t="str">
        <f>IF('3 - FORM COMP'!T60="","",'3 - FORM COMP'!T60)</f>
        <v/>
      </c>
      <c r="BB49" t="str">
        <f>IF('3 - FORM COMP'!U60="","",'3 - FORM COMP'!U60)</f>
        <v/>
      </c>
      <c r="BC49" t="str">
        <f>IF('3 - FORM COMP'!W60="","",'3 - FORM COMP'!W60)</f>
        <v/>
      </c>
      <c r="BD49" t="str">
        <f>IF('3 - FORM COMP'!X60="","",'3 - FORM COMP'!X60)</f>
        <v/>
      </c>
      <c r="BE49" t="str">
        <f>IF('4 - FORM TRAINING CAMP'!L60="","",'4 - FORM TRAINING CAMP'!L60)</f>
        <v/>
      </c>
      <c r="BF49" t="str">
        <f>IF('4 - FORM TRAINING CAMP'!M60="","",'4 - FORM TRAINING CAMP'!M60)</f>
        <v/>
      </c>
      <c r="BG49" t="str">
        <f>IF('4 - FORM TRAINING CAMP'!O60="","",'4 - FORM TRAINING CAMP'!O60)</f>
        <v/>
      </c>
      <c r="BH49" t="str">
        <f>IF('4 - FORM TRAINING CAMP'!P60="","",'4 - FORM TRAINING CAMP'!P60)</f>
        <v/>
      </c>
      <c r="BI49" t="str">
        <f>IF('4 - FORM TRAINING CAMP'!R60="","",'4 - FORM TRAINING CAMP'!R60)</f>
        <v/>
      </c>
      <c r="BJ49" t="str">
        <f>IF('4 - FORM TRAINING CAMP'!S60="","",'4 - FORM TRAINING CAMP'!S60)</f>
        <v/>
      </c>
    </row>
    <row r="50" spans="1:62">
      <c r="A50" t="str">
        <f>IF(E50="","",'1 - SUMMARY'!F$10)</f>
        <v/>
      </c>
      <c r="B50" t="str">
        <f t="shared" si="0"/>
        <v/>
      </c>
      <c r="C50" t="str">
        <f>IF(AMOUNT!D61="","",AMOUNT!D61)</f>
        <v/>
      </c>
      <c r="D50" t="str">
        <f>IF(E50="","",'2 - FORM GENERAL'!D61)</f>
        <v/>
      </c>
      <c r="E50" t="str">
        <f>IF('2 - FORM GENERAL'!E61="","",'2 - FORM GENERAL'!E61)</f>
        <v/>
      </c>
      <c r="F50" t="str">
        <f>IF('2 - FORM GENERAL'!F61="","",'2 - FORM GENERAL'!F61)</f>
        <v/>
      </c>
      <c r="G50" t="str">
        <f>IF('2 - FORM GENERAL'!G61="","",'2 - FORM GENERAL'!G61)</f>
        <v/>
      </c>
      <c r="H50" t="str">
        <f>IF('2 - FORM GENERAL'!H61="","",'2 - FORM GENERAL'!H61)</f>
        <v/>
      </c>
      <c r="I50" s="9" t="str">
        <f>IF('2 - FORM GENERAL'!I61="","",'2 - FORM GENERAL'!I61)</f>
        <v/>
      </c>
      <c r="J50" t="str">
        <f>IF('2 - FORM GENERAL'!J61="","",'2 - FORM GENERAL'!J61)</f>
        <v/>
      </c>
      <c r="K50" t="str">
        <f>IF('2 - FORM GENERAL'!K61="","",'2 - FORM GENERAL'!K61)</f>
        <v/>
      </c>
      <c r="L50" t="str">
        <f>IF('2 - FORM GENERAL'!L61="","",'2 - FORM GENERAL'!L61)</f>
        <v/>
      </c>
      <c r="M50" s="9" t="str">
        <f>IF('2 - FORM GENERAL'!M61="","",'2 - FORM GENERAL'!M61)</f>
        <v/>
      </c>
      <c r="N50" s="9" t="str">
        <f>IF('2 - FORM GENERAL'!N61="","",'2 - FORM GENERAL'!N61)</f>
        <v/>
      </c>
      <c r="O50" s="9" t="str">
        <f>IF('2 - FORM GENERAL'!O61="","",'2 - FORM GENERAL'!O61)</f>
        <v/>
      </c>
      <c r="P50" t="str">
        <f>IF('2 - FORM GENERAL'!P61="","",'2 - FORM GENERAL'!P61)</f>
        <v/>
      </c>
      <c r="Q50" t="str">
        <f>IF('3 - FORM COMP'!I61="","",'3 - FORM COMP'!I61)</f>
        <v/>
      </c>
      <c r="R50" s="9" t="str">
        <f>IF('3 - FORM COMP'!J61="","",'3 - FORM COMP'!J61)</f>
        <v/>
      </c>
      <c r="S50" s="9" t="str">
        <f>IF('3 - FORM COMP'!M61="","",'3 - FORM COMP'!M61)</f>
        <v/>
      </c>
      <c r="T50" s="9" t="str">
        <f>IF('3 - FORM COMP'!P61="","",'3 - FORM COMP'!P61)</f>
        <v/>
      </c>
      <c r="U50" s="9" t="str">
        <f>IF('3 - FORM COMP'!S61="","",'3 - FORM COMP'!S61)</f>
        <v/>
      </c>
      <c r="V50" s="9" t="str">
        <f>IF('3 - FORM COMP'!V61="","",'3 - FORM COMP'!V61)</f>
        <v/>
      </c>
      <c r="W50" t="str">
        <f>IF('3 - FORM COMP'!Y61="","",'3 - FORM COMP'!Y61)</f>
        <v/>
      </c>
      <c r="X50" t="str">
        <f>IF('3 - FORM COMP'!Z61="","",'3 - FORM COMP'!Z61)</f>
        <v/>
      </c>
      <c r="Y50" t="str">
        <f>IF('3 - FORM COMP'!AA61="","",'3 - FORM COMP'!AA61)</f>
        <v/>
      </c>
      <c r="Z50" t="str">
        <f>IF(AND('4 - FORM TRAINING CAMP'!I61="",'4 - FORM TRAINING CAMP'!E61=""),"",IF('4 - FORM TRAINING CAMP'!I61="","No",'4 - FORM TRAINING CAMP'!I61))</f>
        <v/>
      </c>
      <c r="AA50" t="str">
        <f>IF('4 - FORM TRAINING CAMP'!J61="","",'4 - FORM TRAINING CAMP'!J61)</f>
        <v/>
      </c>
      <c r="AB50" s="9" t="str">
        <f>IF('4 - FORM TRAINING CAMP'!K61="","",'4 - FORM TRAINING CAMP'!K61)</f>
        <v/>
      </c>
      <c r="AC50" s="9" t="str">
        <f>IF('4 - FORM TRAINING CAMP'!N61="","",'4 - FORM TRAINING CAMP'!N61)</f>
        <v/>
      </c>
      <c r="AD50" s="9" t="str">
        <f>IF('4 - FORM TRAINING CAMP'!Q61="","",'4 - FORM TRAINING CAMP'!Q61)</f>
        <v/>
      </c>
      <c r="AE50" t="str">
        <f>IF('4 - FORM TRAINING CAMP'!T61="","",'4 - FORM TRAINING CAMP'!T61)</f>
        <v/>
      </c>
      <c r="AF50" t="str">
        <f>IF('4 - FORM TRAINING CAMP'!U61="","",'4 - FORM TRAINING CAMP'!U61)</f>
        <v/>
      </c>
      <c r="AG50" s="9" t="str">
        <f>IF('5 - TRANSPORT'!G61="","",'5 - TRANSPORT'!G61)</f>
        <v/>
      </c>
      <c r="AH50" t="str">
        <f>IF('5 - TRANSPORT'!H61="","",'5 - TRANSPORT'!H61)</f>
        <v/>
      </c>
      <c r="AI50" t="str">
        <f>IF('5 - TRANSPORT'!I61="","",'5 - TRANSPORT'!I61)</f>
        <v/>
      </c>
      <c r="AJ50" s="37" t="str">
        <f>IF('5 - TRANSPORT'!J61="","",'5 - TRANSPORT'!J61)</f>
        <v/>
      </c>
      <c r="AK50" t="str">
        <f>IF('5 - TRANSPORT'!K61="","",'5 - TRANSPORT'!K61)</f>
        <v/>
      </c>
      <c r="AL50" t="str">
        <f>IF('5 - TRANSPORT'!L61="","",'5 - TRANSPORT'!L61)</f>
        <v/>
      </c>
      <c r="AM50" t="str">
        <f>IF('5 - TRANSPORT'!M61="","",'5 - TRANSPORT'!M61)</f>
        <v/>
      </c>
      <c r="AN50" s="9" t="str">
        <f>IF('5 - TRANSPORT'!N61="","",'5 - TRANSPORT'!N61)</f>
        <v/>
      </c>
      <c r="AO50" t="str">
        <f>IF('5 - TRANSPORT'!O61="","",'5 - TRANSPORT'!O61)</f>
        <v/>
      </c>
      <c r="AP50" t="str">
        <f>IF('5 - TRANSPORT'!P61="","",'5 - TRANSPORT'!P61)</f>
        <v/>
      </c>
      <c r="AQ50" s="37" t="str">
        <f>IF('5 - TRANSPORT'!Q61="","",'5 - TRANSPORT'!Q61)</f>
        <v/>
      </c>
      <c r="AR50" t="str">
        <f>IF('5 - TRANSPORT'!R61="","",'5 - TRANSPORT'!R61)</f>
        <v/>
      </c>
      <c r="AS50" t="str">
        <f>IF('5 - TRANSPORT'!S61="","",'5 - TRANSPORT'!S61)</f>
        <v/>
      </c>
      <c r="AT50" t="str">
        <f>IF('5 - TRANSPORT'!T61="","",'5 - TRANSPORT'!T61)</f>
        <v/>
      </c>
      <c r="AU50" s="43" t="str">
        <f>IF('3 - FORM COMP'!K61="","",'3 - FORM COMP'!K61)</f>
        <v/>
      </c>
      <c r="AV50" t="str">
        <f>IF('3 - FORM COMP'!L61="","",'3 - FORM COMP'!L61)</f>
        <v/>
      </c>
      <c r="AW50" t="str">
        <f>IF('3 - FORM COMP'!N61="","",'3 - FORM COMP'!N61)</f>
        <v/>
      </c>
      <c r="AX50" t="str">
        <f>IF('3 - FORM COMP'!O61="","",'3 - FORM COMP'!O61)</f>
        <v/>
      </c>
      <c r="AY50" t="str">
        <f>IF('3 - FORM COMP'!Q61="","",'3 - FORM COMP'!Q61)</f>
        <v/>
      </c>
      <c r="AZ50" t="str">
        <f>IF('3 - FORM COMP'!R61="","",'3 - FORM COMP'!R61)</f>
        <v/>
      </c>
      <c r="BA50" t="str">
        <f>IF('3 - FORM COMP'!T61="","",'3 - FORM COMP'!T61)</f>
        <v/>
      </c>
      <c r="BB50" t="str">
        <f>IF('3 - FORM COMP'!U61="","",'3 - FORM COMP'!U61)</f>
        <v/>
      </c>
      <c r="BC50" t="str">
        <f>IF('3 - FORM COMP'!W61="","",'3 - FORM COMP'!W61)</f>
        <v/>
      </c>
      <c r="BD50" t="str">
        <f>IF('3 - FORM COMP'!X61="","",'3 - FORM COMP'!X61)</f>
        <v/>
      </c>
      <c r="BE50" t="str">
        <f>IF('4 - FORM TRAINING CAMP'!L61="","",'4 - FORM TRAINING CAMP'!L61)</f>
        <v/>
      </c>
      <c r="BF50" t="str">
        <f>IF('4 - FORM TRAINING CAMP'!M61="","",'4 - FORM TRAINING CAMP'!M61)</f>
        <v/>
      </c>
      <c r="BG50" t="str">
        <f>IF('4 - FORM TRAINING CAMP'!O61="","",'4 - FORM TRAINING CAMP'!O61)</f>
        <v/>
      </c>
      <c r="BH50" t="str">
        <f>IF('4 - FORM TRAINING CAMP'!P61="","",'4 - FORM TRAINING CAMP'!P61)</f>
        <v/>
      </c>
      <c r="BI50" t="str">
        <f>IF('4 - FORM TRAINING CAMP'!R61="","",'4 - FORM TRAINING CAMP'!R61)</f>
        <v/>
      </c>
      <c r="BJ50" t="str">
        <f>IF('4 - FORM TRAINING CAMP'!S61="","",'4 - FORM TRAINING CAMP'!S61)</f>
        <v/>
      </c>
    </row>
    <row r="51" spans="1:62">
      <c r="A51" t="str">
        <f>IF(E51="","",'1 - SUMMARY'!F$10)</f>
        <v/>
      </c>
      <c r="B51" t="str">
        <f t="shared" si="0"/>
        <v/>
      </c>
      <c r="C51" t="str">
        <f>IF(AMOUNT!D62="","",AMOUNT!D62)</f>
        <v/>
      </c>
      <c r="D51" t="str">
        <f>IF(E51="","",'2 - FORM GENERAL'!D62)</f>
        <v/>
      </c>
      <c r="E51" t="str">
        <f>IF('2 - FORM GENERAL'!E62="","",'2 - FORM GENERAL'!E62)</f>
        <v/>
      </c>
      <c r="F51" t="str">
        <f>IF('2 - FORM GENERAL'!F62="","",'2 - FORM GENERAL'!F62)</f>
        <v/>
      </c>
      <c r="G51" t="str">
        <f>IF('2 - FORM GENERAL'!G62="","",'2 - FORM GENERAL'!G62)</f>
        <v/>
      </c>
      <c r="H51" t="str">
        <f>IF('2 - FORM GENERAL'!H62="","",'2 - FORM GENERAL'!H62)</f>
        <v/>
      </c>
      <c r="I51" s="9" t="str">
        <f>IF('2 - FORM GENERAL'!I62="","",'2 - FORM GENERAL'!I62)</f>
        <v/>
      </c>
      <c r="J51" t="str">
        <f>IF('2 - FORM GENERAL'!J62="","",'2 - FORM GENERAL'!J62)</f>
        <v/>
      </c>
      <c r="K51" t="str">
        <f>IF('2 - FORM GENERAL'!K62="","",'2 - FORM GENERAL'!K62)</f>
        <v/>
      </c>
      <c r="L51" t="str">
        <f>IF('2 - FORM GENERAL'!L62="","",'2 - FORM GENERAL'!L62)</f>
        <v/>
      </c>
      <c r="M51" s="9" t="str">
        <f>IF('2 - FORM GENERAL'!M62="","",'2 - FORM GENERAL'!M62)</f>
        <v/>
      </c>
      <c r="N51" s="9" t="str">
        <f>IF('2 - FORM GENERAL'!N62="","",'2 - FORM GENERAL'!N62)</f>
        <v/>
      </c>
      <c r="O51" s="9" t="str">
        <f>IF('2 - FORM GENERAL'!O62="","",'2 - FORM GENERAL'!O62)</f>
        <v/>
      </c>
      <c r="P51" t="str">
        <f>IF('2 - FORM GENERAL'!P62="","",'2 - FORM GENERAL'!P62)</f>
        <v/>
      </c>
      <c r="Q51" t="str">
        <f>IF('3 - FORM COMP'!I62="","",'3 - FORM COMP'!I62)</f>
        <v/>
      </c>
      <c r="R51" s="9" t="str">
        <f>IF('3 - FORM COMP'!J62="","",'3 - FORM COMP'!J62)</f>
        <v/>
      </c>
      <c r="S51" s="9" t="str">
        <f>IF('3 - FORM COMP'!M62="","",'3 - FORM COMP'!M62)</f>
        <v/>
      </c>
      <c r="T51" s="9" t="str">
        <f>IF('3 - FORM COMP'!P62="","",'3 - FORM COMP'!P62)</f>
        <v/>
      </c>
      <c r="U51" s="9" t="str">
        <f>IF('3 - FORM COMP'!S62="","",'3 - FORM COMP'!S62)</f>
        <v/>
      </c>
      <c r="V51" s="9" t="str">
        <f>IF('3 - FORM COMP'!V62="","",'3 - FORM COMP'!V62)</f>
        <v/>
      </c>
      <c r="W51" t="str">
        <f>IF('3 - FORM COMP'!Y62="","",'3 - FORM COMP'!Y62)</f>
        <v/>
      </c>
      <c r="X51" t="str">
        <f>IF('3 - FORM COMP'!Z62="","",'3 - FORM COMP'!Z62)</f>
        <v/>
      </c>
      <c r="Y51" t="str">
        <f>IF('3 - FORM COMP'!AA62="","",'3 - FORM COMP'!AA62)</f>
        <v/>
      </c>
      <c r="Z51" t="str">
        <f>IF(AND('4 - FORM TRAINING CAMP'!I62="",'4 - FORM TRAINING CAMP'!E62=""),"",IF('4 - FORM TRAINING CAMP'!I62="","No",'4 - FORM TRAINING CAMP'!I62))</f>
        <v/>
      </c>
      <c r="AA51" t="str">
        <f>IF('4 - FORM TRAINING CAMP'!J62="","",'4 - FORM TRAINING CAMP'!J62)</f>
        <v/>
      </c>
      <c r="AB51" s="9" t="str">
        <f>IF('4 - FORM TRAINING CAMP'!K62="","",'4 - FORM TRAINING CAMP'!K62)</f>
        <v/>
      </c>
      <c r="AC51" s="9" t="str">
        <f>IF('4 - FORM TRAINING CAMP'!N62="","",'4 - FORM TRAINING CAMP'!N62)</f>
        <v/>
      </c>
      <c r="AD51" s="9" t="str">
        <f>IF('4 - FORM TRAINING CAMP'!Q62="","",'4 - FORM TRAINING CAMP'!Q62)</f>
        <v/>
      </c>
      <c r="AE51" t="str">
        <f>IF('4 - FORM TRAINING CAMP'!T62="","",'4 - FORM TRAINING CAMP'!T62)</f>
        <v/>
      </c>
      <c r="AF51" t="str">
        <f>IF('4 - FORM TRAINING CAMP'!U62="","",'4 - FORM TRAINING CAMP'!U62)</f>
        <v/>
      </c>
      <c r="AG51" s="9" t="str">
        <f>IF('5 - TRANSPORT'!G62="","",'5 - TRANSPORT'!G62)</f>
        <v/>
      </c>
      <c r="AH51" t="str">
        <f>IF('5 - TRANSPORT'!H62="","",'5 - TRANSPORT'!H62)</f>
        <v/>
      </c>
      <c r="AI51" t="str">
        <f>IF('5 - TRANSPORT'!I62="","",'5 - TRANSPORT'!I62)</f>
        <v/>
      </c>
      <c r="AJ51" s="37" t="str">
        <f>IF('5 - TRANSPORT'!J62="","",'5 - TRANSPORT'!J62)</f>
        <v/>
      </c>
      <c r="AK51" t="str">
        <f>IF('5 - TRANSPORT'!K62="","",'5 - TRANSPORT'!K62)</f>
        <v/>
      </c>
      <c r="AL51" t="str">
        <f>IF('5 - TRANSPORT'!L62="","",'5 - TRANSPORT'!L62)</f>
        <v/>
      </c>
      <c r="AM51" t="str">
        <f>IF('5 - TRANSPORT'!M62="","",'5 - TRANSPORT'!M62)</f>
        <v/>
      </c>
      <c r="AN51" s="9" t="str">
        <f>IF('5 - TRANSPORT'!N62="","",'5 - TRANSPORT'!N62)</f>
        <v/>
      </c>
      <c r="AO51" t="str">
        <f>IF('5 - TRANSPORT'!O62="","",'5 - TRANSPORT'!O62)</f>
        <v/>
      </c>
      <c r="AP51" t="str">
        <f>IF('5 - TRANSPORT'!P62="","",'5 - TRANSPORT'!P62)</f>
        <v/>
      </c>
      <c r="AQ51" s="37" t="str">
        <f>IF('5 - TRANSPORT'!Q62="","",'5 - TRANSPORT'!Q62)</f>
        <v/>
      </c>
      <c r="AR51" t="str">
        <f>IF('5 - TRANSPORT'!R62="","",'5 - TRANSPORT'!R62)</f>
        <v/>
      </c>
      <c r="AS51" t="str">
        <f>IF('5 - TRANSPORT'!S62="","",'5 - TRANSPORT'!S62)</f>
        <v/>
      </c>
      <c r="AT51" t="str">
        <f>IF('5 - TRANSPORT'!T62="","",'5 - TRANSPORT'!T62)</f>
        <v/>
      </c>
      <c r="AU51" s="43" t="str">
        <f>IF('3 - FORM COMP'!K62="","",'3 - FORM COMP'!K62)</f>
        <v/>
      </c>
      <c r="AV51" t="str">
        <f>IF('3 - FORM COMP'!L62="","",'3 - FORM COMP'!L62)</f>
        <v/>
      </c>
      <c r="AW51" t="str">
        <f>IF('3 - FORM COMP'!N62="","",'3 - FORM COMP'!N62)</f>
        <v/>
      </c>
      <c r="AX51" t="str">
        <f>IF('3 - FORM COMP'!O62="","",'3 - FORM COMP'!O62)</f>
        <v/>
      </c>
      <c r="AY51" t="str">
        <f>IF('3 - FORM COMP'!Q62="","",'3 - FORM COMP'!Q62)</f>
        <v/>
      </c>
      <c r="AZ51" t="str">
        <f>IF('3 - FORM COMP'!R62="","",'3 - FORM COMP'!R62)</f>
        <v/>
      </c>
      <c r="BA51" t="str">
        <f>IF('3 - FORM COMP'!T62="","",'3 - FORM COMP'!T62)</f>
        <v/>
      </c>
      <c r="BB51" t="str">
        <f>IF('3 - FORM COMP'!U62="","",'3 - FORM COMP'!U62)</f>
        <v/>
      </c>
      <c r="BC51" t="str">
        <f>IF('3 - FORM COMP'!W62="","",'3 - FORM COMP'!W62)</f>
        <v/>
      </c>
      <c r="BD51" t="str">
        <f>IF('3 - FORM COMP'!X62="","",'3 - FORM COMP'!X62)</f>
        <v/>
      </c>
      <c r="BE51" t="str">
        <f>IF('4 - FORM TRAINING CAMP'!L62="","",'4 - FORM TRAINING CAMP'!L62)</f>
        <v/>
      </c>
      <c r="BF51" t="str">
        <f>IF('4 - FORM TRAINING CAMP'!M62="","",'4 - FORM TRAINING CAMP'!M62)</f>
        <v/>
      </c>
      <c r="BG51" t="str">
        <f>IF('4 - FORM TRAINING CAMP'!O62="","",'4 - FORM TRAINING CAMP'!O62)</f>
        <v/>
      </c>
      <c r="BH51" t="str">
        <f>IF('4 - FORM TRAINING CAMP'!P62="","",'4 - FORM TRAINING CAMP'!P62)</f>
        <v/>
      </c>
      <c r="BI51" t="str">
        <f>IF('4 - FORM TRAINING CAMP'!R62="","",'4 - FORM TRAINING CAMP'!R62)</f>
        <v/>
      </c>
      <c r="BJ51" t="str">
        <f>IF('4 - FORM TRAINING CAMP'!S62="","",'4 - FORM TRAINING CAMP'!S62)</f>
        <v/>
      </c>
    </row>
  </sheetData>
  <sheetProtection algorithmName="SHA-512" hashValue="S6u3Nbnf5l6FApN6ud7axnDKFh5Qvk9w++dM+sSDo49gwrLOS3D3zSn8/nYxTviWt0Rc4H+dAAzyljykyr5ONw==" saltValue="T9b2irTsjWCZtX/vPxVQEw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SET</vt:lpstr>
      <vt:lpstr>1 - SUMMARY</vt:lpstr>
      <vt:lpstr>2 - FORM GENERAL</vt:lpstr>
      <vt:lpstr>3 - FORM COMP</vt:lpstr>
      <vt:lpstr>4 - FORM TRAINING CAMP</vt:lpstr>
      <vt:lpstr>5 - TRANSPORT</vt:lpstr>
      <vt:lpstr>AMOUNT</vt:lpstr>
      <vt:lpstr>EXPORT</vt:lpstr>
      <vt:lpstr>'1 - SUMMARY'!Zone_d_impression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Alevtina ZIACAS</cp:lastModifiedBy>
  <dcterms:created xsi:type="dcterms:W3CDTF">2022-03-17T08:57:29Z</dcterms:created>
  <dcterms:modified xsi:type="dcterms:W3CDTF">2022-04-12T13:18:31Z</dcterms:modified>
</cp:coreProperties>
</file>