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itel\Documents\svaz\Svaz_2022\OTC_Nymburk_2022\"/>
    </mc:Choice>
  </mc:AlternateContent>
  <xr:revisionPtr revIDLastSave="0" documentId="13_ncr:1_{B7C1EF64-7453-4C4C-A3AB-9C96F1DB9A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s" sheetId="1" r:id="rId1"/>
    <sheet name="invoice" sheetId="2" r:id="rId2"/>
  </sheets>
  <definedNames>
    <definedName name="_xlnm.Print_Area" localSheetId="0">forms!$A$1:$I$41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2" l="1"/>
  <c r="H36" i="2"/>
  <c r="B37" i="2"/>
  <c r="B44" i="1" l="1"/>
  <c r="H37" i="1"/>
  <c r="D43" i="1"/>
  <c r="D15" i="2"/>
  <c r="B36" i="2"/>
  <c r="H36" i="1"/>
  <c r="H21" i="2"/>
  <c r="F30" i="1"/>
  <c r="D30" i="1"/>
  <c r="H31" i="2" s="1"/>
  <c r="F29" i="1"/>
  <c r="D29" i="1"/>
  <c r="E30" i="2" s="1"/>
  <c r="F28" i="1"/>
  <c r="D28" i="1"/>
  <c r="E29" i="2" s="1"/>
  <c r="F27" i="1"/>
  <c r="D27" i="1"/>
  <c r="E28" i="2" s="1"/>
  <c r="F26" i="1"/>
  <c r="D26" i="1"/>
  <c r="F25" i="1"/>
  <c r="D25" i="1"/>
  <c r="E26" i="2" s="1"/>
  <c r="F24" i="1"/>
  <c r="D24" i="1"/>
  <c r="H25" i="2" s="1"/>
  <c r="F23" i="1"/>
  <c r="D23" i="1"/>
  <c r="F21" i="1"/>
  <c r="H21" i="1" s="1"/>
  <c r="F20" i="1"/>
  <c r="H20" i="1" s="1"/>
  <c r="F22" i="1"/>
  <c r="H22" i="1" s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H23" i="2"/>
  <c r="H22" i="2"/>
  <c r="H45" i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I45" i="1"/>
  <c r="I46" i="1" s="1"/>
  <c r="I47" i="1" s="1"/>
  <c r="I48" i="1" s="1"/>
  <c r="I49" i="1" s="1"/>
  <c r="I50" i="1" s="1"/>
  <c r="I51" i="1" s="1"/>
  <c r="I52" i="1" s="1"/>
  <c r="I53" i="1" s="1"/>
  <c r="I54" i="1" s="1"/>
  <c r="H40" i="1"/>
  <c r="I38" i="2" s="1"/>
  <c r="H34" i="1"/>
  <c r="H35" i="1" s="1"/>
  <c r="I35" i="2" s="1"/>
  <c r="H28" i="2"/>
  <c r="H27" i="2"/>
  <c r="D17" i="2"/>
  <c r="B40" i="2"/>
  <c r="H39" i="2"/>
  <c r="H38" i="2"/>
  <c r="B35" i="2"/>
  <c r="H34" i="2"/>
  <c r="B34" i="2"/>
  <c r="B33" i="2"/>
  <c r="B32" i="2"/>
  <c r="B18" i="2"/>
  <c r="B14" i="2"/>
  <c r="F31" i="2"/>
  <c r="D31" i="2"/>
  <c r="C31" i="2"/>
  <c r="F30" i="2"/>
  <c r="D30" i="2"/>
  <c r="C30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B13" i="2"/>
  <c r="B12" i="2"/>
  <c r="D22" i="1"/>
  <c r="E23" i="2" s="1"/>
  <c r="E27" i="2"/>
  <c r="B20" i="2"/>
  <c r="B19" i="2"/>
  <c r="D21" i="1"/>
  <c r="E22" i="2" s="1"/>
  <c r="D20" i="1"/>
  <c r="E21" i="2" s="1"/>
  <c r="F21" i="2"/>
  <c r="D21" i="2"/>
  <c r="C21" i="2"/>
  <c r="D16" i="2"/>
  <c r="G15" i="2"/>
  <c r="I37" i="2" l="1"/>
  <c r="H41" i="1"/>
  <c r="H30" i="1"/>
  <c r="H29" i="1"/>
  <c r="H26" i="1"/>
  <c r="H25" i="1"/>
  <c r="G25" i="2"/>
  <c r="H24" i="1"/>
  <c r="G29" i="2"/>
  <c r="H28" i="1"/>
  <c r="H24" i="2"/>
  <c r="H23" i="1"/>
  <c r="G28" i="2"/>
  <c r="H27" i="1"/>
  <c r="G31" i="2"/>
  <c r="H26" i="2"/>
  <c r="I34" i="2"/>
  <c r="H29" i="2"/>
  <c r="G23" i="2"/>
  <c r="G27" i="2"/>
  <c r="I22" i="2"/>
  <c r="G30" i="2"/>
  <c r="I23" i="2"/>
  <c r="I36" i="2"/>
  <c r="G22" i="2"/>
  <c r="G26" i="2"/>
  <c r="E31" i="2"/>
  <c r="H30" i="2"/>
  <c r="E25" i="2"/>
  <c r="E24" i="2"/>
  <c r="G24" i="2"/>
  <c r="B23" i="2"/>
  <c r="I21" i="2"/>
  <c r="B21" i="2"/>
  <c r="G21" i="2"/>
  <c r="D44" i="1"/>
  <c r="D45" i="1" s="1"/>
  <c r="D46" i="1" s="1"/>
  <c r="D47" i="1" s="1"/>
  <c r="D48" i="1" s="1"/>
  <c r="D49" i="1" s="1"/>
  <c r="B28" i="2" l="1"/>
  <c r="I24" i="2"/>
  <c r="I30" i="2"/>
  <c r="B31" i="2"/>
  <c r="B26" i="2"/>
  <c r="I29" i="2"/>
  <c r="I27" i="2"/>
  <c r="I26" i="2"/>
  <c r="H31" i="1"/>
  <c r="B30" i="2"/>
  <c r="B27" i="2"/>
  <c r="B29" i="2"/>
  <c r="I28" i="2"/>
  <c r="B22" i="2"/>
  <c r="I31" i="2"/>
  <c r="B25" i="2"/>
  <c r="I25" i="2"/>
  <c r="B24" i="2"/>
  <c r="I32" i="2" l="1"/>
  <c r="I40" i="2"/>
  <c r="I42" i="2" s="1"/>
  <c r="D47" i="2" l="1"/>
  <c r="I43" i="2"/>
</calcChain>
</file>

<file path=xl/sharedStrings.xml><?xml version="1.0" encoding="utf-8"?>
<sst xmlns="http://schemas.openxmlformats.org/spreadsheetml/2006/main" count="140" uniqueCount="119">
  <si>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</si>
  <si>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</si>
  <si>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</si>
  <si>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</si>
  <si>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</si>
  <si>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</si>
  <si>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</si>
  <si>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</si>
  <si>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</si>
  <si>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</si>
  <si>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</si>
  <si>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</si>
  <si>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</si>
  <si>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</si>
  <si>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Triple</t>
  </si>
  <si>
    <t>INVOICE CAN BE PRINTED FROM THE 2ND LIST</t>
  </si>
  <si>
    <t>TEAM</t>
  </si>
  <si>
    <t>INVOICE no.:</t>
  </si>
  <si>
    <t>Date:</t>
  </si>
  <si>
    <t>To: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</si>
  <si>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</si>
  <si>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</si>
  <si>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</si>
  <si>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</si>
  <si>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</si>
  <si>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</si>
  <si>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</si>
  <si>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</si>
  <si>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</si>
  <si>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</si>
  <si>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</si>
  <si>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</si>
  <si>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</si>
  <si>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</si>
  <si>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</si>
  <si>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</si>
  <si>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</si>
  <si>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ACCOMMODATION</t>
  </si>
  <si>
    <t xml:space="preserve">181 060 351/0600
</t>
  </si>
  <si>
    <t>HOTEL</t>
  </si>
  <si>
    <t>MONETA MONEY BANK</t>
  </si>
  <si>
    <t>EJU ENRY FEE</t>
  </si>
  <si>
    <t>No. of competitors</t>
  </si>
  <si>
    <t>ARRIVAL</t>
  </si>
  <si>
    <t>DEPARTURE</t>
  </si>
  <si>
    <t>ACCOMMODATION TOTAL</t>
  </si>
  <si>
    <t>EJU ENRY FEE TOTAL</t>
  </si>
  <si>
    <t>COUNTRY</t>
  </si>
  <si>
    <t>IMPORTANT: FILL UP THE GREY CELLS</t>
  </si>
  <si>
    <t>OTC Going for Gold</t>
  </si>
  <si>
    <t xml:space="preserve">Nymburk - Czech Republic </t>
  </si>
  <si>
    <t>Sports Centre</t>
  </si>
  <si>
    <t>Ostrov</t>
  </si>
  <si>
    <t>Member of EJU?</t>
  </si>
  <si>
    <t>YES</t>
  </si>
  <si>
    <t>NO</t>
  </si>
  <si>
    <t>TRANSPORT FROM/TO PRAGUE REQUESTED?</t>
  </si>
  <si>
    <t>No. of persons</t>
  </si>
  <si>
    <t xml:space="preserve">TRANSPORT FROM/TO PRAGUE </t>
  </si>
  <si>
    <t>Hour</t>
  </si>
  <si>
    <t>Minute</t>
  </si>
  <si>
    <t>e-mail: czechjudo@czechjudo.cz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</si>
  <si>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</si>
  <si>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</si>
  <si>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</si>
  <si>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</si>
  <si>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</si>
  <si>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</si>
  <si>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</si>
  <si>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</si>
  <si>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</si>
  <si>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</si>
  <si>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</si>
  <si>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</si>
  <si>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</si>
  <si>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</si>
  <si>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Estonian Judo Association</t>
  </si>
  <si>
    <t>Faroe Islands Judo Federation</t>
  </si>
  <si>
    <t>Finnish Judo Association</t>
  </si>
  <si>
    <t>French Judo Federation</t>
  </si>
  <si>
    <t>FYR of Macedonia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</si>
  <si>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</si>
  <si>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</si>
  <si>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</si>
  <si>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</si>
  <si>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</si>
  <si>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</si>
  <si>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Israel Judo Association</t>
  </si>
  <si>
    <t>Italian Judo Federation</t>
  </si>
  <si>
    <t>Kosovo Judo Federation</t>
  </si>
  <si>
    <t>Latvia Judo Federation</t>
  </si>
  <si>
    <t>Liechtenstein Judo Federation</t>
  </si>
  <si>
    <t>Lithuanian Judo Federation</t>
  </si>
  <si>
    <t>Luxembourg Judo Federation</t>
  </si>
  <si>
    <t>Malta Judo Federation</t>
  </si>
  <si>
    <t>Moldova Judo Federation</t>
  </si>
  <si>
    <t>Monaco Judo Federation</t>
  </si>
  <si>
    <t>Montenegro Judo Federation</t>
  </si>
  <si>
    <t>Norwegian Judo Federation</t>
  </si>
  <si>
    <t>Polish Judo Association</t>
  </si>
  <si>
    <t>Portugal Judo Federation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</si>
  <si>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</si>
  <si>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</si>
  <si>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</si>
  <si>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</si>
  <si>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</si>
  <si>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</si>
  <si>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</si>
  <si>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</si>
  <si>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</si>
  <si>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</si>
  <si>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</si>
  <si>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NON EJU FEDERATION</t>
  </si>
  <si>
    <t>BANK TRANSFER</t>
  </si>
  <si>
    <t>REFUND</t>
  </si>
  <si>
    <t>PAID IN CASH</t>
  </si>
  <si>
    <t>No. of PCR tests</t>
  </si>
  <si>
    <t>No. of antigen tests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</si>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</sst>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00"/>
    <numFmt numFmtId="167" formatCode="[$-405]dddd\ d\.\ mmmm\ yyyy"/>
    <numFmt numFmtId="168" formatCode="dd/mm/yyyy;@"/>
    <numFmt numFmtId="169" formatCode="[$-1F0000]dddd\ d\.\ mmmm\ yyyy"/>
    <numFmt numFmtId="170" formatCode="[$-20000]ddd\,\ mmm\ dd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8"/>
      <color theme="1"/>
      <name val="Tahoma"/>
      <family val="2"/>
      <charset val="238"/>
    </font>
    <font>
      <b/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1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49" fontId="7" fillId="0" borderId="0" xfId="0" applyNumberFormat="1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0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2" fillId="0" borderId="0" xfId="0" applyFont="1" applyProtection="1">
      <protection hidden="1"/>
    </xf>
    <xf numFmtId="0" fontId="14" fillId="0" borderId="15" xfId="0" applyFont="1" applyBorder="1" applyAlignment="1" applyProtection="1">
      <protection hidden="1"/>
    </xf>
    <xf numFmtId="0" fontId="14" fillId="0" borderId="0" xfId="0" applyFont="1" applyBorder="1" applyAlignment="1" applyProtection="1">
      <protection hidden="1"/>
    </xf>
    <xf numFmtId="0" fontId="7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4" fillId="0" borderId="16" xfId="0" applyFont="1" applyBorder="1" applyAlignment="1" applyProtection="1">
      <protection hidden="1"/>
    </xf>
    <xf numFmtId="0" fontId="14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5" fillId="0" borderId="0" xfId="0" applyFont="1" applyBorder="1" applyAlignment="1" applyProtection="1">
      <protection hidden="1"/>
    </xf>
    <xf numFmtId="0" fontId="15" fillId="0" borderId="16" xfId="0" applyFont="1" applyBorder="1" applyAlignment="1" applyProtection="1">
      <protection hidden="1"/>
    </xf>
    <xf numFmtId="0" fontId="14" fillId="0" borderId="12" xfId="0" applyFont="1" applyBorder="1" applyAlignment="1" applyProtection="1">
      <protection hidden="1"/>
    </xf>
    <xf numFmtId="0" fontId="14" fillId="0" borderId="13" xfId="0" applyFont="1" applyBorder="1" applyAlignment="1" applyProtection="1">
      <protection hidden="1"/>
    </xf>
    <xf numFmtId="0" fontId="14" fillId="0" borderId="14" xfId="0" applyFont="1" applyBorder="1" applyAlignment="1" applyProtection="1">
      <protection hidden="1"/>
    </xf>
    <xf numFmtId="0" fontId="14" fillId="3" borderId="0" xfId="0" applyFont="1" applyFill="1" applyBorder="1" applyAlignment="1" applyProtection="1">
      <protection hidden="1"/>
    </xf>
    <xf numFmtId="0" fontId="14" fillId="3" borderId="16" xfId="0" applyFont="1" applyFill="1" applyBorder="1" applyAlignment="1" applyProtection="1">
      <protection hidden="1"/>
    </xf>
    <xf numFmtId="0" fontId="14" fillId="3" borderId="15" xfId="0" applyFont="1" applyFill="1" applyBorder="1" applyAlignment="1" applyProtection="1">
      <protection hidden="1"/>
    </xf>
    <xf numFmtId="0" fontId="14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wrapText="1"/>
      <protection hidden="1"/>
    </xf>
    <xf numFmtId="164" fontId="1" fillId="0" borderId="24" xfId="0" applyNumberFormat="1" applyFont="1" applyBorder="1" applyAlignment="1" applyProtection="1">
      <alignment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164" fontId="26" fillId="0" borderId="29" xfId="0" applyNumberFormat="1" applyFont="1" applyBorder="1" applyAlignment="1" applyProtection="1">
      <alignment wrapText="1"/>
      <protection hidden="1"/>
    </xf>
    <xf numFmtId="0" fontId="0" fillId="0" borderId="15" xfId="0" applyBorder="1" applyProtection="1">
      <protection hidden="1"/>
    </xf>
    <xf numFmtId="164" fontId="26" fillId="0" borderId="38" xfId="0" applyNumberFormat="1" applyFont="1" applyBorder="1" applyAlignment="1" applyProtection="1">
      <alignment wrapText="1"/>
      <protection hidden="1"/>
    </xf>
    <xf numFmtId="0" fontId="4" fillId="0" borderId="15" xfId="0" applyFont="1" applyBorder="1" applyAlignment="1" applyProtection="1">
      <alignment horizontal="right"/>
      <protection hidden="1"/>
    </xf>
    <xf numFmtId="0" fontId="6" fillId="0" borderId="0" xfId="0" applyFont="1" applyBorder="1" applyProtection="1">
      <protection hidden="1"/>
    </xf>
    <xf numFmtId="49" fontId="7" fillId="0" borderId="16" xfId="0" applyNumberFormat="1" applyFont="1" applyBorder="1" applyAlignment="1" applyProtection="1">
      <alignment vertic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10" borderId="1" xfId="0" applyFont="1" applyFill="1" applyBorder="1" applyAlignment="1" applyProtection="1">
      <protection hidden="1"/>
    </xf>
    <xf numFmtId="0" fontId="1" fillId="11" borderId="1" xfId="0" applyFont="1" applyFill="1" applyBorder="1" applyAlignment="1" applyProtection="1"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1" fontId="1" fillId="11" borderId="1" xfId="0" applyNumberFormat="1" applyFont="1" applyFill="1" applyBorder="1" applyAlignment="1" applyProtection="1">
      <alignment horizontal="center"/>
      <protection hidden="1"/>
    </xf>
    <xf numFmtId="164" fontId="1" fillId="11" borderId="1" xfId="0" applyNumberFormat="1" applyFont="1" applyFill="1" applyBorder="1" applyAlignment="1" applyProtection="1">
      <alignment horizontal="center"/>
      <protection hidden="1"/>
    </xf>
    <xf numFmtId="0" fontId="22" fillId="9" borderId="1" xfId="0" applyFont="1" applyFill="1" applyBorder="1" applyAlignment="1" applyProtection="1">
      <alignment horizontal="center" vertical="center"/>
      <protection hidden="1"/>
    </xf>
    <xf numFmtId="0" fontId="1" fillId="10" borderId="1" xfId="0" applyFont="1" applyFill="1" applyBorder="1" applyAlignment="1" applyProtection="1">
      <alignment horizontal="center"/>
      <protection hidden="1"/>
    </xf>
    <xf numFmtId="1" fontId="1" fillId="10" borderId="1" xfId="0" applyNumberFormat="1" applyFont="1" applyFill="1" applyBorder="1" applyAlignment="1" applyProtection="1">
      <alignment horizontal="center"/>
      <protection hidden="1"/>
    </xf>
    <xf numFmtId="164" fontId="1" fillId="10" borderId="1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1" fillId="12" borderId="1" xfId="0" applyFont="1" applyFill="1" applyBorder="1" applyAlignment="1" applyProtection="1">
      <alignment horizontal="center" vertical="center" wrapText="1"/>
      <protection hidden="1"/>
    </xf>
    <xf numFmtId="0" fontId="0" fillId="12" borderId="1" xfId="0" applyFill="1" applyBorder="1" applyAlignment="1" applyProtection="1">
      <alignment horizontal="center"/>
      <protection hidden="1"/>
    </xf>
    <xf numFmtId="166" fontId="0" fillId="2" borderId="3" xfId="0" applyNumberFormat="1" applyFill="1" applyBorder="1" applyAlignment="1" applyProtection="1">
      <alignment horizontal="center" vertical="center"/>
      <protection locked="0"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0" borderId="0" xfId="0" applyNumberFormat="1" applyProtection="1">
      <protection hidden="1"/>
    </xf>
    <xf numFmtId="168" fontId="0" fillId="0" borderId="0" xfId="0" applyNumberFormat="1" applyProtection="1">
      <protection hidden="1"/>
    </xf>
    <xf numFmtId="169" fontId="0" fillId="0" borderId="0" xfId="0" applyNumberFormat="1" applyProtection="1">
      <protection hidden="1"/>
    </xf>
    <xf numFmtId="170" fontId="0" fillId="0" borderId="0" xfId="0" applyNumberFormat="1" applyProtection="1">
      <protection hidden="1"/>
    </xf>
    <xf numFmtId="170" fontId="31" fillId="0" borderId="0" xfId="0" applyNumberFormat="1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Fill="1"/>
    <xf numFmtId="164" fontId="1" fillId="3" borderId="38" xfId="0" applyNumberFormat="1" applyFont="1" applyFill="1" applyBorder="1" applyAlignment="1" applyProtection="1">
      <alignment wrapText="1"/>
      <protection hidden="1"/>
    </xf>
    <xf numFmtId="0" fontId="1" fillId="3" borderId="0" xfId="0" applyFont="1" applyFill="1" applyBorder="1" applyAlignment="1" applyProtection="1">
      <alignment horizontal="center" wrapText="1"/>
      <protection hidden="1"/>
    </xf>
    <xf numFmtId="164" fontId="1" fillId="3" borderId="0" xfId="0" applyNumberFormat="1" applyFont="1" applyFill="1" applyBorder="1" applyAlignment="1" applyProtection="1">
      <alignment wrapText="1"/>
      <protection hidden="1"/>
    </xf>
    <xf numFmtId="164" fontId="26" fillId="0" borderId="46" xfId="0" applyNumberFormat="1" applyFont="1" applyBorder="1" applyAlignment="1" applyProtection="1">
      <alignment wrapText="1"/>
      <protection hidden="1"/>
    </xf>
    <xf numFmtId="0" fontId="1" fillId="0" borderId="47" xfId="0" applyFont="1" applyBorder="1" applyAlignment="1" applyProtection="1">
      <alignment wrapText="1"/>
      <protection hidden="1"/>
    </xf>
    <xf numFmtId="0" fontId="26" fillId="0" borderId="49" xfId="0" applyFont="1" applyBorder="1" applyAlignment="1" applyProtection="1">
      <alignment wrapText="1"/>
      <protection hidden="1"/>
    </xf>
    <xf numFmtId="164" fontId="26" fillId="0" borderId="50" xfId="0" applyNumberFormat="1" applyFont="1" applyBorder="1" applyAlignment="1" applyProtection="1">
      <alignment wrapText="1"/>
      <protection hidden="1"/>
    </xf>
    <xf numFmtId="164" fontId="1" fillId="13" borderId="1" xfId="0" applyNumberFormat="1" applyFont="1" applyFill="1" applyBorder="1" applyAlignment="1" applyProtection="1">
      <alignment horizontal="right"/>
      <protection hidden="1"/>
    </xf>
    <xf numFmtId="0" fontId="22" fillId="9" borderId="1" xfId="0" applyFont="1" applyFill="1" applyBorder="1" applyAlignment="1" applyProtection="1">
      <alignment horizontal="center" vertical="center" wrapText="1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164" fontId="1" fillId="10" borderId="5" xfId="0" applyNumberFormat="1" applyFont="1" applyFill="1" applyBorder="1" applyAlignment="1" applyProtection="1">
      <alignment horizontal="center"/>
      <protection hidden="1"/>
    </xf>
    <xf numFmtId="164" fontId="1" fillId="10" borderId="4" xfId="0" applyNumberFormat="1" applyFont="1" applyFill="1" applyBorder="1" applyAlignment="1" applyProtection="1">
      <alignment horizontal="center"/>
      <protection hidden="1"/>
    </xf>
    <xf numFmtId="0" fontId="28" fillId="8" borderId="39" xfId="0" applyFont="1" applyFill="1" applyBorder="1" applyAlignment="1" applyProtection="1">
      <alignment horizontal="center" vertical="center"/>
      <protection hidden="1"/>
    </xf>
    <xf numFmtId="0" fontId="28" fillId="8" borderId="40" xfId="0" applyFont="1" applyFill="1" applyBorder="1" applyAlignment="1" applyProtection="1">
      <alignment horizontal="center" vertical="center"/>
      <protection hidden="1"/>
    </xf>
    <xf numFmtId="0" fontId="28" fillId="8" borderId="17" xfId="0" applyFont="1" applyFill="1" applyBorder="1" applyAlignment="1" applyProtection="1">
      <alignment horizontal="center" vertical="center"/>
      <protection hidden="1"/>
    </xf>
    <xf numFmtId="0" fontId="28" fillId="8" borderId="42" xfId="0" applyFont="1" applyFill="1" applyBorder="1" applyAlignment="1" applyProtection="1">
      <alignment horizontal="center" vertical="center"/>
      <protection hidden="1"/>
    </xf>
    <xf numFmtId="0" fontId="28" fillId="8" borderId="0" xfId="0" applyFont="1" applyFill="1" applyBorder="1" applyAlignment="1" applyProtection="1">
      <alignment horizontal="center" vertical="center"/>
      <protection hidden="1"/>
    </xf>
    <xf numFmtId="0" fontId="28" fillId="8" borderId="19" xfId="0" applyFont="1" applyFill="1" applyBorder="1" applyAlignment="1" applyProtection="1">
      <alignment horizontal="center" vertical="center"/>
      <protection hidden="1"/>
    </xf>
    <xf numFmtId="0" fontId="28" fillId="8" borderId="41" xfId="0" applyFont="1" applyFill="1" applyBorder="1" applyAlignment="1" applyProtection="1">
      <alignment horizontal="center" vertical="center"/>
      <protection hidden="1"/>
    </xf>
    <xf numFmtId="0" fontId="28" fillId="8" borderId="11" xfId="0" applyFont="1" applyFill="1" applyBorder="1" applyAlignment="1" applyProtection="1">
      <alignment horizontal="center" vertical="center"/>
      <protection hidden="1"/>
    </xf>
    <xf numFmtId="0" fontId="28" fillId="8" borderId="18" xfId="0" applyFont="1" applyFill="1" applyBorder="1" applyAlignment="1" applyProtection="1">
      <alignment horizontal="center" vertic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0" fontId="29" fillId="8" borderId="1" xfId="0" applyFont="1" applyFill="1" applyBorder="1" applyAlignment="1" applyProtection="1">
      <alignment horizontal="center" vertical="center" wrapText="1"/>
      <protection hidden="1"/>
    </xf>
    <xf numFmtId="0" fontId="20" fillId="13" borderId="1" xfId="0" applyFont="1" applyFill="1" applyBorder="1" applyAlignment="1" applyProtection="1">
      <alignment horizontal="center"/>
      <protection hidden="1"/>
    </xf>
    <xf numFmtId="0" fontId="20" fillId="12" borderId="1" xfId="0" applyFont="1" applyFill="1" applyBorder="1" applyAlignment="1" applyProtection="1">
      <alignment horizontal="center"/>
      <protection hidden="1"/>
    </xf>
    <xf numFmtId="0" fontId="20" fillId="5" borderId="1" xfId="0" applyFont="1" applyFill="1" applyBorder="1" applyAlignment="1" applyProtection="1">
      <alignment horizontal="center"/>
      <protection hidden="1"/>
    </xf>
    <xf numFmtId="164" fontId="1" fillId="5" borderId="1" xfId="0" applyNumberFormat="1" applyFont="1" applyFill="1" applyBorder="1" applyAlignment="1" applyProtection="1">
      <alignment horizontal="right"/>
      <protection hidden="1"/>
    </xf>
    <xf numFmtId="0" fontId="17" fillId="5" borderId="5" xfId="0" applyFont="1" applyFill="1" applyBorder="1" applyAlignment="1" applyProtection="1">
      <alignment horizontal="center"/>
      <protection hidden="1"/>
    </xf>
    <xf numFmtId="0" fontId="17" fillId="5" borderId="6" xfId="0" applyFont="1" applyFill="1" applyBorder="1" applyAlignment="1" applyProtection="1">
      <alignment horizontal="center"/>
      <protection hidden="1"/>
    </xf>
    <xf numFmtId="0" fontId="17" fillId="5" borderId="4" xfId="0" applyFont="1" applyFill="1" applyBorder="1" applyAlignment="1" applyProtection="1">
      <alignment horizontal="center"/>
      <protection hidden="1"/>
    </xf>
    <xf numFmtId="0" fontId="1" fillId="6" borderId="2" xfId="0" applyFont="1" applyFill="1" applyBorder="1" applyAlignment="1" applyProtection="1">
      <alignment horizontal="center" vertical="center" wrapText="1"/>
      <protection hidden="1"/>
    </xf>
    <xf numFmtId="0" fontId="1" fillId="6" borderId="3" xfId="0" applyFont="1" applyFill="1" applyBorder="1" applyAlignment="1" applyProtection="1">
      <alignment horizontal="center" vertical="center" wrapText="1"/>
      <protection hidden="1"/>
    </xf>
    <xf numFmtId="0" fontId="1" fillId="12" borderId="2" xfId="0" applyFont="1" applyFill="1" applyBorder="1" applyAlignment="1" applyProtection="1">
      <alignment horizontal="center" vertical="center" wrapText="1"/>
      <protection hidden="1"/>
    </xf>
    <xf numFmtId="0" fontId="1" fillId="12" borderId="3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locked="0" hidden="1"/>
    </xf>
    <xf numFmtId="164" fontId="21" fillId="9" borderId="5" xfId="0" applyNumberFormat="1" applyFont="1" applyFill="1" applyBorder="1" applyAlignment="1" applyProtection="1">
      <alignment horizontal="right"/>
      <protection hidden="1"/>
    </xf>
    <xf numFmtId="0" fontId="21" fillId="9" borderId="4" xfId="0" applyFont="1" applyFill="1" applyBorder="1" applyAlignment="1" applyProtection="1">
      <alignment horizontal="right"/>
      <protection hidden="1"/>
    </xf>
    <xf numFmtId="0" fontId="17" fillId="5" borderId="1" xfId="0" applyFont="1" applyFill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2" fillId="6" borderId="6" xfId="0" applyFont="1" applyFill="1" applyBorder="1" applyAlignment="1" applyProtection="1">
      <alignment horizontal="center"/>
      <protection hidden="1"/>
    </xf>
    <xf numFmtId="0" fontId="2" fillId="6" borderId="4" xfId="0" applyFont="1" applyFill="1" applyBorder="1" applyAlignment="1" applyProtection="1">
      <alignment horizontal="center"/>
      <protection hidden="1"/>
    </xf>
    <xf numFmtId="0" fontId="2" fillId="12" borderId="5" xfId="0" applyFont="1" applyFill="1" applyBorder="1" applyAlignment="1" applyProtection="1">
      <alignment horizontal="center"/>
      <protection hidden="1"/>
    </xf>
    <xf numFmtId="0" fontId="2" fillId="12" borderId="6" xfId="0" applyFont="1" applyFill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/>
      <protection hidden="1"/>
    </xf>
    <xf numFmtId="164" fontId="25" fillId="7" borderId="1" xfId="0" applyNumberFormat="1" applyFont="1" applyFill="1" applyBorder="1" applyAlignment="1" applyProtection="1">
      <alignment horizontal="right" vertical="center"/>
      <protection hidden="1"/>
    </xf>
    <xf numFmtId="0" fontId="25" fillId="7" borderId="1" xfId="0" applyFont="1" applyFill="1" applyBorder="1" applyAlignment="1" applyProtection="1">
      <alignment horizontal="right" vertical="center"/>
      <protection hidden="1"/>
    </xf>
    <xf numFmtId="0" fontId="24" fillId="7" borderId="1" xfId="0" applyFont="1" applyFill="1" applyBorder="1" applyAlignment="1" applyProtection="1">
      <alignment horizontal="center" vertical="center" wrapText="1"/>
      <protection hidden="1"/>
    </xf>
    <xf numFmtId="164" fontId="1" fillId="5" borderId="1" xfId="0" applyNumberFormat="1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12" borderId="1" xfId="0" applyFont="1" applyFill="1" applyBorder="1" applyAlignment="1" applyProtection="1">
      <alignment horizontal="center" vertical="center" wrapText="1"/>
      <protection hidden="1"/>
    </xf>
    <xf numFmtId="164" fontId="1" fillId="11" borderId="5" xfId="0" applyNumberFormat="1" applyFont="1" applyFill="1" applyBorder="1" applyAlignment="1" applyProtection="1">
      <alignment horizontal="center"/>
      <protection hidden="1"/>
    </xf>
    <xf numFmtId="164" fontId="1" fillId="11" borderId="4" xfId="0" applyNumberFormat="1" applyFont="1" applyFill="1" applyBorder="1" applyAlignment="1" applyProtection="1">
      <alignment horizontal="center"/>
      <protection hidden="1"/>
    </xf>
    <xf numFmtId="0" fontId="21" fillId="9" borderId="1" xfId="0" applyFont="1" applyFill="1" applyBorder="1" applyAlignment="1" applyProtection="1">
      <alignment horizontal="center"/>
      <protection hidden="1"/>
    </xf>
    <xf numFmtId="0" fontId="22" fillId="9" borderId="1" xfId="0" applyFont="1" applyFill="1" applyBorder="1" applyAlignment="1" applyProtection="1">
      <alignment horizontal="right" vertical="center" wrapText="1"/>
      <protection hidden="1"/>
    </xf>
    <xf numFmtId="164" fontId="30" fillId="8" borderId="1" xfId="0" applyNumberFormat="1" applyFont="1" applyFill="1" applyBorder="1" applyAlignment="1" applyProtection="1">
      <alignment horizontal="right"/>
      <protection hidden="1"/>
    </xf>
    <xf numFmtId="0" fontId="29" fillId="8" borderId="1" xfId="0" applyFont="1" applyFill="1" applyBorder="1" applyAlignment="1" applyProtection="1">
      <alignment horizontal="right" vertical="center" wrapText="1"/>
      <protection hidden="1"/>
    </xf>
    <xf numFmtId="164" fontId="17" fillId="5" borderId="5" xfId="0" applyNumberFormat="1" applyFont="1" applyFill="1" applyBorder="1" applyAlignment="1" applyProtection="1">
      <alignment horizontal="right"/>
      <protection hidden="1"/>
    </xf>
    <xf numFmtId="0" fontId="17" fillId="5" borderId="4" xfId="0" applyFont="1" applyFill="1" applyBorder="1" applyAlignment="1" applyProtection="1">
      <alignment horizontal="right"/>
      <protection hidden="1"/>
    </xf>
    <xf numFmtId="0" fontId="1" fillId="3" borderId="7" xfId="0" applyFont="1" applyFill="1" applyBorder="1" applyAlignment="1" applyProtection="1">
      <alignment horizontal="center" wrapText="1"/>
      <protection hidden="1"/>
    </xf>
    <xf numFmtId="0" fontId="1" fillId="3" borderId="8" xfId="0" applyFont="1" applyFill="1" applyBorder="1" applyAlignment="1" applyProtection="1">
      <alignment horizontal="center" wrapText="1"/>
      <protection hidden="1"/>
    </xf>
    <xf numFmtId="0" fontId="1" fillId="3" borderId="37" xfId="0" applyFont="1" applyFill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6" fillId="0" borderId="12" xfId="0" applyFont="1" applyBorder="1" applyAlignment="1" applyProtection="1">
      <alignment horizontal="center" wrapText="1"/>
      <protection hidden="1"/>
    </xf>
    <xf numFmtId="0" fontId="26" fillId="0" borderId="13" xfId="0" applyFont="1" applyBorder="1" applyAlignment="1" applyProtection="1">
      <alignment horizontal="center" wrapText="1"/>
      <protection hidden="1"/>
    </xf>
    <xf numFmtId="0" fontId="26" fillId="0" borderId="44" xfId="0" applyFont="1" applyBorder="1" applyAlignment="1" applyProtection="1">
      <alignment horizontal="center" wrapText="1"/>
      <protection hidden="1"/>
    </xf>
    <xf numFmtId="0" fontId="26" fillId="0" borderId="20" xfId="0" applyFont="1" applyBorder="1" applyAlignment="1" applyProtection="1">
      <alignment horizontal="center" wrapText="1"/>
      <protection hidden="1"/>
    </xf>
    <xf numFmtId="0" fontId="26" fillId="0" borderId="21" xfId="0" applyFont="1" applyBorder="1" applyAlignment="1" applyProtection="1">
      <alignment horizontal="center" wrapText="1"/>
      <protection hidden="1"/>
    </xf>
    <xf numFmtId="0" fontId="26" fillId="0" borderId="22" xfId="0" applyFont="1" applyBorder="1" applyAlignment="1" applyProtection="1">
      <alignment horizontal="center" wrapText="1"/>
      <protection hidden="1"/>
    </xf>
    <xf numFmtId="0" fontId="1" fillId="0" borderId="30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26" fillId="0" borderId="48" xfId="0" applyFont="1" applyBorder="1" applyAlignment="1" applyProtection="1">
      <alignment horizontal="center" wrapText="1"/>
      <protection hidden="1"/>
    </xf>
    <xf numFmtId="0" fontId="26" fillId="0" borderId="40" xfId="0" applyFont="1" applyBorder="1" applyAlignment="1" applyProtection="1">
      <alignment horizontal="center" wrapText="1"/>
      <protection hidden="1"/>
    </xf>
    <xf numFmtId="0" fontId="26" fillId="0" borderId="17" xfId="0" applyFont="1" applyBorder="1" applyAlignment="1" applyProtection="1">
      <alignment horizontal="center" wrapText="1"/>
      <protection hidden="1"/>
    </xf>
    <xf numFmtId="0" fontId="26" fillId="0" borderId="34" xfId="0" applyFont="1" applyBorder="1" applyAlignment="1" applyProtection="1">
      <alignment horizontal="center" vertical="center" wrapText="1"/>
      <protection hidden="1"/>
    </xf>
    <xf numFmtId="0" fontId="26" fillId="0" borderId="35" xfId="0" applyFont="1" applyBorder="1" applyAlignment="1" applyProtection="1">
      <alignment horizontal="center" vertical="center" wrapText="1"/>
      <protection hidden="1"/>
    </xf>
    <xf numFmtId="0" fontId="26" fillId="0" borderId="43" xfId="0" applyFont="1" applyBorder="1" applyAlignment="1" applyProtection="1">
      <alignment horizontal="center" vertical="center" wrapText="1"/>
      <protection hidden="1"/>
    </xf>
    <xf numFmtId="0" fontId="26" fillId="0" borderId="12" xfId="0" applyFont="1" applyBorder="1" applyAlignment="1" applyProtection="1">
      <alignment horizontal="center" vertical="center" wrapText="1"/>
      <protection hidden="1"/>
    </xf>
    <xf numFmtId="0" fontId="26" fillId="0" borderId="13" xfId="0" applyFont="1" applyBorder="1" applyAlignment="1" applyProtection="1">
      <alignment horizontal="center" vertical="center" wrapText="1"/>
      <protection hidden="1"/>
    </xf>
    <xf numFmtId="0" fontId="26" fillId="0" borderId="44" xfId="0" applyFont="1" applyBorder="1" applyAlignment="1" applyProtection="1">
      <alignment horizontal="center" vertical="center" wrapText="1"/>
      <protection hidden="1"/>
    </xf>
    <xf numFmtId="164" fontId="1" fillId="0" borderId="45" xfId="0" applyNumberFormat="1" applyFont="1" applyBorder="1" applyAlignment="1" applyProtection="1">
      <alignment horizontal="center" wrapText="1"/>
      <protection hidden="1"/>
    </xf>
    <xf numFmtId="164" fontId="1" fillId="0" borderId="38" xfId="0" applyNumberFormat="1" applyFont="1" applyBorder="1" applyAlignment="1" applyProtection="1">
      <alignment horizontal="center" wrapText="1"/>
      <protection hidden="1"/>
    </xf>
    <xf numFmtId="0" fontId="26" fillId="0" borderId="7" xfId="0" applyFont="1" applyBorder="1" applyAlignment="1" applyProtection="1">
      <alignment horizontal="center" wrapText="1"/>
      <protection hidden="1"/>
    </xf>
    <xf numFmtId="0" fontId="26" fillId="0" borderId="8" xfId="0" applyFont="1" applyBorder="1" applyAlignment="1" applyProtection="1">
      <alignment horizontal="center" wrapText="1"/>
      <protection hidden="1"/>
    </xf>
    <xf numFmtId="0" fontId="13" fillId="0" borderId="31" xfId="0" applyFont="1" applyBorder="1" applyAlignment="1" applyProtection="1">
      <alignment horizontal="center" vertical="center"/>
      <protection hidden="1"/>
    </xf>
    <xf numFmtId="0" fontId="13" fillId="0" borderId="32" xfId="0" applyFont="1" applyBorder="1" applyAlignment="1" applyProtection="1">
      <alignment horizontal="center" vertical="center"/>
      <protection hidden="1"/>
    </xf>
    <xf numFmtId="0" fontId="13" fillId="0" borderId="33" xfId="0" applyFont="1" applyBorder="1" applyAlignment="1" applyProtection="1">
      <alignment horizontal="center" vertical="center"/>
      <protection hidden="1"/>
    </xf>
    <xf numFmtId="0" fontId="13" fillId="0" borderId="2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24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/>
      <protection hidden="1"/>
    </xf>
    <xf numFmtId="0" fontId="16" fillId="0" borderId="35" xfId="0" applyFont="1" applyBorder="1" applyAlignment="1" applyProtection="1">
      <alignment horizontal="center"/>
      <protection hidden="1"/>
    </xf>
    <xf numFmtId="0" fontId="16" fillId="0" borderId="36" xfId="0" applyFont="1" applyBorder="1" applyAlignment="1" applyProtection="1">
      <alignment horizontal="center"/>
      <protection hidden="1"/>
    </xf>
    <xf numFmtId="0" fontId="16" fillId="0" borderId="15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6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0" fontId="16" fillId="0" borderId="14" xfId="0" applyFont="1" applyBorder="1" applyAlignment="1" applyProtection="1">
      <alignment horizontal="center"/>
      <protection hidden="1"/>
    </xf>
    <xf numFmtId="164" fontId="10" fillId="0" borderId="9" xfId="0" applyNumberFormat="1" applyFont="1" applyBorder="1" applyAlignment="1" applyProtection="1">
      <alignment horizontal="center"/>
      <protection hidden="1"/>
    </xf>
    <xf numFmtId="164" fontId="10" fillId="0" borderId="10" xfId="0" applyNumberFormat="1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right"/>
      <protection hidden="1"/>
    </xf>
    <xf numFmtId="1" fontId="5" fillId="0" borderId="0" xfId="0" applyNumberFormat="1" applyFont="1" applyBorder="1" applyAlignment="1" applyProtection="1">
      <alignment horizontal="left"/>
      <protection hidden="1"/>
    </xf>
    <xf numFmtId="14" fontId="5" fillId="0" borderId="0" xfId="0" applyNumberFormat="1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16" xfId="0" applyFont="1" applyBorder="1" applyAlignment="1" applyProtection="1">
      <alignment horizontal="center"/>
      <protection hidden="1"/>
    </xf>
    <xf numFmtId="0" fontId="19" fillId="0" borderId="20" xfId="0" applyFont="1" applyBorder="1" applyAlignment="1" applyProtection="1">
      <alignment horizontal="center"/>
      <protection hidden="1"/>
    </xf>
    <xf numFmtId="0" fontId="19" fillId="0" borderId="21" xfId="0" applyFont="1" applyBorder="1" applyAlignment="1" applyProtection="1">
      <alignment horizontal="center"/>
      <protection hidden="1"/>
    </xf>
    <xf numFmtId="0" fontId="19" fillId="0" borderId="22" xfId="0" applyFont="1" applyBorder="1" applyAlignment="1" applyProtection="1">
      <alignment horizontal="center"/>
      <protection hidden="1"/>
    </xf>
    <xf numFmtId="0" fontId="26" fillId="0" borderId="26" xfId="0" applyFont="1" applyBorder="1" applyAlignment="1" applyProtection="1">
      <alignment horizontal="center" wrapText="1"/>
      <protection hidden="1"/>
    </xf>
    <xf numFmtId="0" fontId="26" fillId="0" borderId="27" xfId="0" applyFont="1" applyBorder="1" applyAlignment="1" applyProtection="1">
      <alignment horizontal="center" wrapText="1"/>
      <protection hidden="1"/>
    </xf>
    <xf numFmtId="0" fontId="26" fillId="0" borderId="28" xfId="0" applyFont="1" applyBorder="1" applyAlignment="1" applyProtection="1">
      <alignment horizontal="center" wrapText="1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64" fontId="1" fillId="12" borderId="1" xfId="0" applyNumberFormat="1" applyFont="1" applyFill="1" applyBorder="1" applyAlignment="1" applyProtection="1">
      <alignment horizontal="right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691860</xdr:colOff>
      <xdr:row>1</xdr:row>
      <xdr:rowOff>168485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7D9E564-ADD2-4598-A136-4BAED3AFF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14910" cy="822535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388620</xdr:colOff>
      <xdr:row>46</xdr:row>
      <xdr:rowOff>333375</xdr:rowOff>
    </xdr:from>
    <xdr:to>
      <xdr:col>7</xdr:col>
      <xdr:colOff>121920</xdr:colOff>
      <xdr:row>49</xdr:row>
      <xdr:rowOff>123825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0772775"/>
          <a:ext cx="113538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335280</xdr:colOff>
      <xdr:row>43</xdr:row>
      <xdr:rowOff>180974</xdr:rowOff>
    </xdr:from>
    <xdr:to>
      <xdr:col>9</xdr:col>
      <xdr:colOff>230505</xdr:colOff>
      <xdr:row>49</xdr:row>
      <xdr:rowOff>106679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88380" y="8806814"/>
          <a:ext cx="1297305" cy="1183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7"/>
  <sheetViews>
    <sheetView showZeros="0" tabSelected="1" topLeftCell="A23" zoomScale="116" zoomScaleNormal="120" workbookViewId="0">
      <selection activeCell="G37" sqref="G37"/>
    </sheetView>
  </sheetViews>
  <sheetFormatPr defaultColWidth="9.109375" defaultRowHeight="14.4" x14ac:dyDescent="0.3"/>
  <cols>
    <col min="1" max="1" width="15.6640625" style="1" customWidth="1"/>
    <col min="2" max="2" width="9.109375" style="1" customWidth="1"/>
    <col min="3" max="3" width="11.44140625" style="1" bestFit="1" customWidth="1"/>
    <col min="4" max="4" width="21.33203125" style="1" bestFit="1" customWidth="1"/>
    <col min="5" max="5" width="9.109375" style="1"/>
    <col min="6" max="6" width="11.88671875" style="1" customWidth="1"/>
    <col min="7" max="8" width="9.109375" style="1"/>
    <col min="9" max="9" width="10.44140625" style="1" customWidth="1"/>
    <col min="10" max="16384" width="9.109375" style="1"/>
  </cols>
  <sheetData>
    <row r="1" spans="1:10" ht="51.6" customHeight="1" x14ac:dyDescent="0.45">
      <c r="A1" s="127"/>
      <c r="B1" s="127"/>
      <c r="C1" s="127"/>
      <c r="D1" s="127"/>
      <c r="E1" s="127"/>
      <c r="F1" s="127"/>
      <c r="G1" s="127"/>
      <c r="H1" s="127"/>
      <c r="I1" s="127"/>
    </row>
    <row r="2" spans="1:10" ht="22.2" x14ac:dyDescent="0.35">
      <c r="A2" s="133" t="s">
        <v>49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2.2" x14ac:dyDescent="0.35">
      <c r="A3" s="133" t="s">
        <v>50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2" customHeight="1" x14ac:dyDescent="0.45">
      <c r="A4" s="35"/>
      <c r="B4" s="35"/>
      <c r="C4" s="35"/>
      <c r="D4" s="35"/>
      <c r="E4" s="35"/>
      <c r="F4" s="35"/>
      <c r="G4" s="35"/>
      <c r="H4" s="35"/>
      <c r="I4" s="35"/>
    </row>
    <row r="5" spans="1:10" ht="35.4" customHeight="1" x14ac:dyDescent="0.3">
      <c r="A5" s="134" t="s">
        <v>48</v>
      </c>
      <c r="B5" s="134"/>
      <c r="C5" s="134"/>
      <c r="D5" s="134"/>
      <c r="E5" s="134"/>
      <c r="F5" s="134"/>
      <c r="G5" s="134"/>
      <c r="H5" s="134"/>
      <c r="I5" s="134"/>
    </row>
    <row r="6" spans="1:10" s="34" customFormat="1" ht="35.4" customHeight="1" x14ac:dyDescent="0.3">
      <c r="A6" s="136" t="s">
        <v>15</v>
      </c>
      <c r="B6" s="136"/>
      <c r="C6" s="136"/>
      <c r="D6" s="136"/>
      <c r="E6" s="136"/>
      <c r="F6" s="136"/>
      <c r="G6" s="136"/>
      <c r="H6" s="136"/>
      <c r="I6" s="136"/>
    </row>
    <row r="7" spans="1:10" ht="44.4" customHeight="1" x14ac:dyDescent="0.3">
      <c r="A7" s="45" t="s">
        <v>47</v>
      </c>
      <c r="B7" s="135"/>
      <c r="C7" s="135"/>
      <c r="D7" s="135"/>
      <c r="E7" s="135"/>
      <c r="F7" s="135"/>
      <c r="G7" s="135"/>
      <c r="H7" s="135"/>
      <c r="I7" s="135"/>
    </row>
    <row r="8" spans="1:10" ht="27" customHeight="1" x14ac:dyDescent="0.3">
      <c r="A8" s="45" t="s">
        <v>16</v>
      </c>
      <c r="B8" s="123"/>
      <c r="C8" s="123"/>
      <c r="D8" s="123"/>
      <c r="E8" s="123"/>
      <c r="F8" s="123"/>
      <c r="G8" s="123"/>
      <c r="H8" s="123"/>
      <c r="I8" s="123"/>
      <c r="J8" s="34"/>
    </row>
    <row r="9" spans="1:10" ht="17.399999999999999" x14ac:dyDescent="0.3">
      <c r="A9" s="128" t="s">
        <v>43</v>
      </c>
      <c r="B9" s="129"/>
      <c r="C9" s="129"/>
      <c r="D9" s="129"/>
      <c r="E9" s="130"/>
      <c r="F9" s="131" t="s">
        <v>44</v>
      </c>
      <c r="G9" s="132"/>
      <c r="H9" s="132"/>
      <c r="I9" s="132"/>
    </row>
    <row r="10" spans="1:10" ht="18" customHeight="1" x14ac:dyDescent="0.3">
      <c r="A10" s="119" t="s">
        <v>0</v>
      </c>
      <c r="B10" s="141" t="s">
        <v>9</v>
      </c>
      <c r="C10" s="141"/>
      <c r="D10" s="119" t="s">
        <v>10</v>
      </c>
      <c r="E10" s="119" t="s">
        <v>12</v>
      </c>
      <c r="F10" s="121" t="s">
        <v>1</v>
      </c>
      <c r="G10" s="142" t="s">
        <v>11</v>
      </c>
      <c r="H10" s="142"/>
      <c r="I10" s="121" t="s">
        <v>12</v>
      </c>
    </row>
    <row r="11" spans="1:10" ht="18" customHeight="1" x14ac:dyDescent="0.3">
      <c r="A11" s="120"/>
      <c r="B11" s="60" t="s">
        <v>59</v>
      </c>
      <c r="C11" s="74" t="s">
        <v>60</v>
      </c>
      <c r="D11" s="120"/>
      <c r="E11" s="120"/>
      <c r="F11" s="122"/>
      <c r="G11" s="75" t="s">
        <v>59</v>
      </c>
      <c r="H11" s="76" t="s">
        <v>60</v>
      </c>
      <c r="I11" s="122"/>
    </row>
    <row r="12" spans="1:10" ht="18" customHeight="1" x14ac:dyDescent="0.3">
      <c r="A12" s="38"/>
      <c r="B12" s="78"/>
      <c r="C12" s="77"/>
      <c r="D12" s="6"/>
      <c r="E12" s="40"/>
      <c r="F12" s="38"/>
      <c r="G12" s="78"/>
      <c r="H12" s="77"/>
      <c r="I12" s="41"/>
    </row>
    <row r="13" spans="1:10" ht="18" customHeight="1" x14ac:dyDescent="0.3">
      <c r="A13" s="38"/>
      <c r="B13" s="78"/>
      <c r="C13" s="77"/>
      <c r="D13" s="6"/>
      <c r="E13" s="40"/>
      <c r="F13" s="38"/>
      <c r="G13" s="78"/>
      <c r="H13" s="77"/>
      <c r="I13" s="41"/>
    </row>
    <row r="14" spans="1:10" ht="18" customHeight="1" x14ac:dyDescent="0.3">
      <c r="A14" s="38"/>
      <c r="B14" s="78"/>
      <c r="C14" s="77"/>
      <c r="D14" s="6"/>
      <c r="E14" s="40"/>
      <c r="F14" s="38"/>
      <c r="G14" s="78"/>
      <c r="H14" s="77"/>
      <c r="I14" s="41"/>
    </row>
    <row r="15" spans="1:10" ht="18" customHeight="1" x14ac:dyDescent="0.3">
      <c r="A15" s="38"/>
      <c r="B15" s="78"/>
      <c r="C15" s="77"/>
      <c r="D15" s="6"/>
      <c r="E15" s="40"/>
      <c r="F15" s="38"/>
      <c r="G15" s="78"/>
      <c r="H15" s="77"/>
      <c r="I15" s="41"/>
    </row>
    <row r="16" spans="1:10" ht="18" customHeight="1" x14ac:dyDescent="0.3">
      <c r="A16" s="38"/>
      <c r="B16" s="78"/>
      <c r="C16" s="77"/>
      <c r="D16" s="6"/>
      <c r="E16" s="40"/>
      <c r="F16" s="38"/>
      <c r="G16" s="78"/>
      <c r="H16" s="77"/>
      <c r="I16" s="41"/>
    </row>
    <row r="17" spans="1:9" ht="18" x14ac:dyDescent="0.35">
      <c r="A17" s="145" t="s">
        <v>37</v>
      </c>
      <c r="B17" s="145"/>
      <c r="C17" s="145"/>
      <c r="D17" s="145"/>
      <c r="E17" s="145"/>
      <c r="F17" s="145"/>
      <c r="G17" s="145"/>
      <c r="H17" s="145"/>
      <c r="I17" s="145"/>
    </row>
    <row r="18" spans="1:9" ht="15" customHeight="1" x14ac:dyDescent="0.3">
      <c r="A18" s="68" t="s">
        <v>39</v>
      </c>
      <c r="B18" s="94" t="s">
        <v>0</v>
      </c>
      <c r="C18" s="94" t="s">
        <v>1</v>
      </c>
      <c r="D18" s="94" t="s">
        <v>5</v>
      </c>
      <c r="E18" s="94" t="s">
        <v>6</v>
      </c>
      <c r="F18" s="94" t="s">
        <v>2</v>
      </c>
      <c r="G18" s="94"/>
      <c r="H18" s="146" t="s">
        <v>3</v>
      </c>
      <c r="I18" s="146"/>
    </row>
    <row r="19" spans="1:9" x14ac:dyDescent="0.3">
      <c r="A19" s="7" t="s">
        <v>118</v>
      </c>
      <c r="B19" s="94"/>
      <c r="C19" s="94"/>
      <c r="D19" s="94"/>
      <c r="E19" s="94"/>
      <c r="F19" s="94"/>
      <c r="G19" s="94"/>
      <c r="H19" s="146"/>
      <c r="I19" s="146"/>
    </row>
    <row r="20" spans="1:9" x14ac:dyDescent="0.3">
      <c r="A20" s="64" t="s">
        <v>4</v>
      </c>
      <c r="B20" s="38"/>
      <c r="C20" s="38"/>
      <c r="D20" s="65">
        <f>+E20</f>
        <v>0</v>
      </c>
      <c r="E20" s="37"/>
      <c r="F20" s="66">
        <f>IF((C20-B20)=0,0,IF((C20-B20)&gt;0,C20-B20,"ERROR"))</f>
        <v>0</v>
      </c>
      <c r="G20" s="67"/>
      <c r="H20" s="143">
        <f>IF(F20&lt;=5,625*E20,125*E20*F20)</f>
        <v>0</v>
      </c>
      <c r="I20" s="144"/>
    </row>
    <row r="21" spans="1:9" x14ac:dyDescent="0.3">
      <c r="A21" s="64" t="s">
        <v>4</v>
      </c>
      <c r="B21" s="38"/>
      <c r="C21" s="38"/>
      <c r="D21" s="65">
        <f t="shared" ref="D21" si="0">+E21</f>
        <v>0</v>
      </c>
      <c r="E21" s="37"/>
      <c r="F21" s="66">
        <f t="shared" ref="F21:F30" si="1">IF((C21-B21)=0,0,IF((C21-B21)&gt;0,C21-B21,"ERROR"))</f>
        <v>0</v>
      </c>
      <c r="G21" s="67"/>
      <c r="H21" s="143">
        <f t="shared" ref="H21:H22" si="2">IF(F21&lt;=5,625*E21,125*E21*F21)</f>
        <v>0</v>
      </c>
      <c r="I21" s="144"/>
    </row>
    <row r="22" spans="1:9" x14ac:dyDescent="0.3">
      <c r="A22" s="64" t="s">
        <v>4</v>
      </c>
      <c r="B22" s="38"/>
      <c r="C22" s="38"/>
      <c r="D22" s="65">
        <f t="shared" ref="D22" si="3">+E22</f>
        <v>0</v>
      </c>
      <c r="E22" s="37"/>
      <c r="F22" s="66">
        <f t="shared" si="1"/>
        <v>0</v>
      </c>
      <c r="G22" s="67"/>
      <c r="H22" s="143">
        <f t="shared" si="2"/>
        <v>0</v>
      </c>
      <c r="I22" s="144"/>
    </row>
    <row r="23" spans="1:9" x14ac:dyDescent="0.3">
      <c r="A23" s="43" t="s">
        <v>13</v>
      </c>
      <c r="B23" s="38"/>
      <c r="C23" s="38"/>
      <c r="D23" s="44">
        <f>IF(MOD(E23,2)=0,E23/2,"ERROR")</f>
        <v>0</v>
      </c>
      <c r="E23" s="37"/>
      <c r="F23" s="42">
        <f t="shared" si="1"/>
        <v>0</v>
      </c>
      <c r="G23" s="59"/>
      <c r="H23" s="95">
        <f>IF(F23=0,0,IF(ISNUMBER(D23),IF(F23&lt;=5,400*E23,80*E23*F23),"ERROR"))</f>
        <v>0</v>
      </c>
      <c r="I23" s="96"/>
    </row>
    <row r="24" spans="1:9" x14ac:dyDescent="0.3">
      <c r="A24" s="43" t="s">
        <v>13</v>
      </c>
      <c r="B24" s="38"/>
      <c r="C24" s="38"/>
      <c r="D24" s="44">
        <f t="shared" ref="D24:D26" si="4">IF(MOD(E24,2)=0,E24/2,"ERROR")</f>
        <v>0</v>
      </c>
      <c r="E24" s="37"/>
      <c r="F24" s="42">
        <f t="shared" si="1"/>
        <v>0</v>
      </c>
      <c r="G24" s="59"/>
      <c r="H24" s="95">
        <f t="shared" ref="H24:H26" si="5">IF(F24=0,0,IF(ISNUMBER(D24),IF(F24&lt;=5,400*E24,80*E24*F24),"ERROR"))</f>
        <v>0</v>
      </c>
      <c r="I24" s="96"/>
    </row>
    <row r="25" spans="1:9" x14ac:dyDescent="0.3">
      <c r="A25" s="43" t="s">
        <v>13</v>
      </c>
      <c r="B25" s="38"/>
      <c r="C25" s="38"/>
      <c r="D25" s="44">
        <f t="shared" si="4"/>
        <v>0</v>
      </c>
      <c r="E25" s="37"/>
      <c r="F25" s="42">
        <f t="shared" si="1"/>
        <v>0</v>
      </c>
      <c r="G25" s="59"/>
      <c r="H25" s="95">
        <f t="shared" si="5"/>
        <v>0</v>
      </c>
      <c r="I25" s="96"/>
    </row>
    <row r="26" spans="1:9" x14ac:dyDescent="0.3">
      <c r="A26" s="43" t="s">
        <v>13</v>
      </c>
      <c r="B26" s="38"/>
      <c r="C26" s="38"/>
      <c r="D26" s="44">
        <f t="shared" si="4"/>
        <v>0</v>
      </c>
      <c r="E26" s="37"/>
      <c r="F26" s="42">
        <f t="shared" si="1"/>
        <v>0</v>
      </c>
      <c r="G26" s="59"/>
      <c r="H26" s="95">
        <f t="shared" si="5"/>
        <v>0</v>
      </c>
      <c r="I26" s="96"/>
    </row>
    <row r="27" spans="1:9" x14ac:dyDescent="0.3">
      <c r="A27" s="63" t="s">
        <v>14</v>
      </c>
      <c r="B27" s="38"/>
      <c r="C27" s="38"/>
      <c r="D27" s="69">
        <f>IF(MOD(E27,3)=0,E27/3,"ERROR")</f>
        <v>0</v>
      </c>
      <c r="E27" s="37"/>
      <c r="F27" s="70">
        <f t="shared" si="1"/>
        <v>0</v>
      </c>
      <c r="G27" s="71"/>
      <c r="H27" s="97">
        <f>IF(F27=0,0,IF(ISNUMBER(D27),IF(F27&lt;=5,400*E27,80*E27*F27),"ERROR"))</f>
        <v>0</v>
      </c>
      <c r="I27" s="98"/>
    </row>
    <row r="28" spans="1:9" x14ac:dyDescent="0.3">
      <c r="A28" s="63" t="s">
        <v>14</v>
      </c>
      <c r="B28" s="38"/>
      <c r="C28" s="38"/>
      <c r="D28" s="69">
        <f>IF(MOD(E28,3)=0,E28/3,"ERROR")</f>
        <v>0</v>
      </c>
      <c r="E28" s="37"/>
      <c r="F28" s="70">
        <f t="shared" si="1"/>
        <v>0</v>
      </c>
      <c r="G28" s="71"/>
      <c r="H28" s="97">
        <f t="shared" ref="H28:H30" si="6">IF(F28=0,0,IF(ISNUMBER(D28),IF(F28&lt;=5,400*E28,80*E28*F28),"ERROR"))</f>
        <v>0</v>
      </c>
      <c r="I28" s="98"/>
    </row>
    <row r="29" spans="1:9" x14ac:dyDescent="0.3">
      <c r="A29" s="63" t="s">
        <v>14</v>
      </c>
      <c r="B29" s="38"/>
      <c r="C29" s="38"/>
      <c r="D29" s="69">
        <f>IF(MOD(E29,3)=0,E29/3,"ERROR")</f>
        <v>0</v>
      </c>
      <c r="E29" s="37"/>
      <c r="F29" s="70">
        <f t="shared" si="1"/>
        <v>0</v>
      </c>
      <c r="G29" s="71"/>
      <c r="H29" s="97">
        <f t="shared" si="6"/>
        <v>0</v>
      </c>
      <c r="I29" s="98"/>
    </row>
    <row r="30" spans="1:9" x14ac:dyDescent="0.3">
      <c r="A30" s="63" t="s">
        <v>14</v>
      </c>
      <c r="B30" s="38"/>
      <c r="C30" s="38"/>
      <c r="D30" s="69">
        <f>IF(MOD(E30,3)=0,E30/3,"ERROR")</f>
        <v>0</v>
      </c>
      <c r="E30" s="37"/>
      <c r="F30" s="70">
        <f t="shared" si="1"/>
        <v>0</v>
      </c>
      <c r="G30" s="71"/>
      <c r="H30" s="97">
        <f t="shared" si="6"/>
        <v>0</v>
      </c>
      <c r="I30" s="98"/>
    </row>
    <row r="31" spans="1:9" s="34" customFormat="1" ht="18" x14ac:dyDescent="0.35">
      <c r="A31" s="108" t="s">
        <v>45</v>
      </c>
      <c r="B31" s="109"/>
      <c r="C31" s="109"/>
      <c r="D31" s="109"/>
      <c r="E31" s="109"/>
      <c r="F31" s="109"/>
      <c r="G31" s="110"/>
      <c r="H31" s="124">
        <f>SUM(H20:I30)</f>
        <v>0</v>
      </c>
      <c r="I31" s="125"/>
    </row>
    <row r="32" spans="1:9" ht="18" x14ac:dyDescent="0.35">
      <c r="A32" s="126" t="s">
        <v>41</v>
      </c>
      <c r="B32" s="126"/>
      <c r="C32" s="126"/>
      <c r="D32" s="126"/>
      <c r="E32" s="126"/>
      <c r="F32" s="126"/>
      <c r="G32" s="126"/>
      <c r="H32" s="126"/>
      <c r="I32" s="126"/>
    </row>
    <row r="33" spans="1:9" ht="18" x14ac:dyDescent="0.35">
      <c r="A33" s="114" t="s">
        <v>53</v>
      </c>
      <c r="B33" s="114"/>
      <c r="C33" s="114"/>
      <c r="D33" s="114"/>
      <c r="E33" s="114"/>
      <c r="F33" s="114"/>
      <c r="G33" s="39"/>
      <c r="H33" s="140"/>
      <c r="I33" s="140"/>
    </row>
    <row r="34" spans="1:9" ht="18" x14ac:dyDescent="0.35">
      <c r="A34" s="114" t="s">
        <v>42</v>
      </c>
      <c r="B34" s="114"/>
      <c r="C34" s="114"/>
      <c r="D34" s="114"/>
      <c r="E34" s="114"/>
      <c r="F34" s="114"/>
      <c r="G34" s="39"/>
      <c r="H34" s="115">
        <f>IF(G34&gt;=0,IF(G33="YES",+G34*30,+G34*100),"ERROR")</f>
        <v>0</v>
      </c>
      <c r="I34" s="115"/>
    </row>
    <row r="35" spans="1:9" ht="18" x14ac:dyDescent="0.35">
      <c r="A35" s="116" t="s">
        <v>46</v>
      </c>
      <c r="B35" s="117"/>
      <c r="C35" s="117"/>
      <c r="D35" s="117"/>
      <c r="E35" s="117"/>
      <c r="F35" s="117"/>
      <c r="G35" s="118"/>
      <c r="H35" s="149">
        <f>+H34</f>
        <v>0</v>
      </c>
      <c r="I35" s="150"/>
    </row>
    <row r="36" spans="1:9" ht="18" x14ac:dyDescent="0.35">
      <c r="A36" s="112" t="s">
        <v>116</v>
      </c>
      <c r="B36" s="112"/>
      <c r="C36" s="112"/>
      <c r="D36" s="112"/>
      <c r="E36" s="112"/>
      <c r="F36" s="112"/>
      <c r="G36" s="39"/>
      <c r="H36" s="93">
        <f>+G36*100</f>
        <v>0</v>
      </c>
      <c r="I36" s="93"/>
    </row>
    <row r="37" spans="1:9" ht="18" x14ac:dyDescent="0.35">
      <c r="A37" s="113" t="s">
        <v>117</v>
      </c>
      <c r="B37" s="113"/>
      <c r="C37" s="113"/>
      <c r="D37" s="113"/>
      <c r="E37" s="113"/>
      <c r="F37" s="113"/>
      <c r="G37" s="39"/>
      <c r="H37" s="209">
        <f>+G37*30</f>
        <v>0</v>
      </c>
      <c r="I37" s="209"/>
    </row>
    <row r="38" spans="1:9" ht="18" customHeight="1" x14ac:dyDescent="0.3">
      <c r="A38" s="99" t="s">
        <v>56</v>
      </c>
      <c r="B38" s="100"/>
      <c r="C38" s="100"/>
      <c r="D38" s="100"/>
      <c r="E38" s="100"/>
      <c r="F38" s="101"/>
      <c r="G38" s="111" t="s">
        <v>57</v>
      </c>
      <c r="H38" s="148" t="s">
        <v>3</v>
      </c>
      <c r="I38" s="148"/>
    </row>
    <row r="39" spans="1:9" ht="18" customHeight="1" x14ac:dyDescent="0.3">
      <c r="A39" s="102"/>
      <c r="B39" s="103"/>
      <c r="C39" s="103"/>
      <c r="D39" s="103"/>
      <c r="E39" s="103"/>
      <c r="F39" s="104"/>
      <c r="G39" s="111"/>
      <c r="H39" s="148"/>
      <c r="I39" s="148"/>
    </row>
    <row r="40" spans="1:9" ht="18" customHeight="1" x14ac:dyDescent="0.3">
      <c r="A40" s="105"/>
      <c r="B40" s="106"/>
      <c r="C40" s="106"/>
      <c r="D40" s="106"/>
      <c r="E40" s="106"/>
      <c r="F40" s="107"/>
      <c r="G40" s="39"/>
      <c r="H40" s="147">
        <f>IF(G40&gt;=0,+G40*20,"ERROR")</f>
        <v>0</v>
      </c>
      <c r="I40" s="147"/>
    </row>
    <row r="41" spans="1:9" ht="46.8" customHeight="1" x14ac:dyDescent="0.3">
      <c r="A41" s="139" t="s">
        <v>7</v>
      </c>
      <c r="B41" s="139"/>
      <c r="C41" s="139"/>
      <c r="D41" s="139"/>
      <c r="E41" s="139"/>
      <c r="F41" s="139"/>
      <c r="G41" s="139"/>
      <c r="H41" s="137">
        <f>+H40+H35+H31+H36+H37</f>
        <v>0</v>
      </c>
      <c r="I41" s="138"/>
    </row>
    <row r="42" spans="1:9" ht="49.2" hidden="1" customHeight="1" x14ac:dyDescent="0.3"/>
    <row r="43" spans="1:9" hidden="1" x14ac:dyDescent="0.3">
      <c r="B43" s="83">
        <v>44626</v>
      </c>
      <c r="C43" s="79"/>
      <c r="D43" s="82">
        <f>+B43+2</f>
        <v>44628</v>
      </c>
      <c r="E43" s="5"/>
      <c r="F43" s="61" t="s">
        <v>51</v>
      </c>
      <c r="G43" s="1" t="s">
        <v>54</v>
      </c>
      <c r="H43" s="72">
        <v>1E-8</v>
      </c>
      <c r="I43" s="73">
        <v>1E-8</v>
      </c>
    </row>
    <row r="44" spans="1:9" hidden="1" x14ac:dyDescent="0.3">
      <c r="B44" s="83">
        <f>+B43+1</f>
        <v>44627</v>
      </c>
      <c r="C44" s="79"/>
      <c r="D44" s="82">
        <f>+D43+1</f>
        <v>44629</v>
      </c>
      <c r="E44" s="5"/>
      <c r="F44" s="36" t="s">
        <v>52</v>
      </c>
      <c r="G44" s="1" t="s">
        <v>55</v>
      </c>
      <c r="H44" s="1">
        <v>1</v>
      </c>
      <c r="I44" s="73">
        <v>5</v>
      </c>
    </row>
    <row r="45" spans="1:9" hidden="1" x14ac:dyDescent="0.3">
      <c r="B45" s="83"/>
      <c r="C45" s="79"/>
      <c r="D45" s="82">
        <f>+D44+1</f>
        <v>44630</v>
      </c>
      <c r="E45" s="5"/>
      <c r="F45" s="62" t="s">
        <v>118</v>
      </c>
      <c r="H45" s="1">
        <f>+H44+1</f>
        <v>2</v>
      </c>
      <c r="I45" s="1">
        <f>+I44+5</f>
        <v>10</v>
      </c>
    </row>
    <row r="46" spans="1:9" hidden="1" x14ac:dyDescent="0.3">
      <c r="B46" s="83"/>
      <c r="C46" s="79"/>
      <c r="D46" s="82">
        <f t="shared" ref="D46:D49" si="7">+D45+1</f>
        <v>44631</v>
      </c>
      <c r="E46" s="5"/>
      <c r="H46" s="1">
        <f t="shared" ref="H46:H66" si="8">+H45+1</f>
        <v>3</v>
      </c>
      <c r="I46" s="1">
        <f t="shared" ref="I46:I54" si="9">+I45+5</f>
        <v>15</v>
      </c>
    </row>
    <row r="47" spans="1:9" hidden="1" x14ac:dyDescent="0.3">
      <c r="B47" s="83"/>
      <c r="C47" s="79"/>
      <c r="D47" s="82">
        <f t="shared" si="7"/>
        <v>44632</v>
      </c>
      <c r="H47" s="1">
        <f t="shared" si="8"/>
        <v>4</v>
      </c>
      <c r="I47" s="1">
        <f t="shared" si="9"/>
        <v>20</v>
      </c>
    </row>
    <row r="48" spans="1:9" hidden="1" x14ac:dyDescent="0.3">
      <c r="B48" s="83"/>
      <c r="C48" s="79"/>
      <c r="D48" s="82">
        <f t="shared" si="7"/>
        <v>44633</v>
      </c>
      <c r="H48" s="1">
        <f t="shared" si="8"/>
        <v>5</v>
      </c>
      <c r="I48" s="1">
        <f t="shared" si="9"/>
        <v>25</v>
      </c>
    </row>
    <row r="49" spans="2:10" hidden="1" x14ac:dyDescent="0.3">
      <c r="B49" s="79"/>
      <c r="C49" s="79"/>
      <c r="D49" s="82">
        <f t="shared" si="7"/>
        <v>44634</v>
      </c>
      <c r="H49" s="1">
        <f t="shared" si="8"/>
        <v>6</v>
      </c>
      <c r="I49" s="1">
        <f t="shared" si="9"/>
        <v>30</v>
      </c>
    </row>
    <row r="50" spans="2:10" hidden="1" x14ac:dyDescent="0.3">
      <c r="H50" s="1">
        <f t="shared" si="8"/>
        <v>7</v>
      </c>
      <c r="I50" s="1">
        <f t="shared" si="9"/>
        <v>35</v>
      </c>
    </row>
    <row r="51" spans="2:10" hidden="1" x14ac:dyDescent="0.3">
      <c r="H51" s="1">
        <f t="shared" si="8"/>
        <v>8</v>
      </c>
      <c r="I51" s="1">
        <f t="shared" si="9"/>
        <v>40</v>
      </c>
    </row>
    <row r="52" spans="2:10" hidden="1" x14ac:dyDescent="0.3">
      <c r="H52" s="1">
        <f t="shared" si="8"/>
        <v>9</v>
      </c>
      <c r="I52" s="1">
        <f t="shared" si="9"/>
        <v>45</v>
      </c>
    </row>
    <row r="53" spans="2:10" hidden="1" x14ac:dyDescent="0.3">
      <c r="H53" s="1">
        <f t="shared" si="8"/>
        <v>10</v>
      </c>
      <c r="I53" s="1">
        <f t="shared" si="9"/>
        <v>50</v>
      </c>
    </row>
    <row r="54" spans="2:10" hidden="1" x14ac:dyDescent="0.3">
      <c r="H54" s="1">
        <f t="shared" si="8"/>
        <v>11</v>
      </c>
      <c r="I54" s="1">
        <f t="shared" si="9"/>
        <v>55</v>
      </c>
    </row>
    <row r="55" spans="2:10" hidden="1" x14ac:dyDescent="0.3">
      <c r="H55" s="1">
        <f t="shared" si="8"/>
        <v>12</v>
      </c>
    </row>
    <row r="56" spans="2:10" hidden="1" x14ac:dyDescent="0.3">
      <c r="D56" s="80"/>
      <c r="H56" s="1">
        <f t="shared" si="8"/>
        <v>13</v>
      </c>
    </row>
    <row r="57" spans="2:10" hidden="1" x14ac:dyDescent="0.3">
      <c r="H57" s="1">
        <f t="shared" si="8"/>
        <v>14</v>
      </c>
    </row>
    <row r="58" spans="2:10" hidden="1" x14ac:dyDescent="0.3">
      <c r="H58" s="1">
        <f t="shared" si="8"/>
        <v>15</v>
      </c>
    </row>
    <row r="59" spans="2:10" hidden="1" x14ac:dyDescent="0.3">
      <c r="H59" s="1">
        <f t="shared" si="8"/>
        <v>16</v>
      </c>
      <c r="J59" s="81"/>
    </row>
    <row r="60" spans="2:10" hidden="1" x14ac:dyDescent="0.3">
      <c r="H60" s="1">
        <f t="shared" si="8"/>
        <v>17</v>
      </c>
    </row>
    <row r="61" spans="2:10" hidden="1" x14ac:dyDescent="0.3">
      <c r="H61" s="1">
        <f t="shared" si="8"/>
        <v>18</v>
      </c>
    </row>
    <row r="62" spans="2:10" hidden="1" x14ac:dyDescent="0.3">
      <c r="H62" s="1">
        <f t="shared" si="8"/>
        <v>19</v>
      </c>
    </row>
    <row r="63" spans="2:10" hidden="1" x14ac:dyDescent="0.3">
      <c r="H63" s="1">
        <f t="shared" si="8"/>
        <v>20</v>
      </c>
    </row>
    <row r="64" spans="2:10" hidden="1" x14ac:dyDescent="0.3">
      <c r="H64" s="1">
        <f t="shared" si="8"/>
        <v>21</v>
      </c>
    </row>
    <row r="65" spans="8:8" hidden="1" x14ac:dyDescent="0.3">
      <c r="H65" s="1">
        <f t="shared" si="8"/>
        <v>22</v>
      </c>
    </row>
    <row r="66" spans="8:8" hidden="1" x14ac:dyDescent="0.3">
      <c r="H66" s="1">
        <f t="shared" si="8"/>
        <v>23</v>
      </c>
    </row>
    <row r="67" spans="8:8" hidden="1" x14ac:dyDescent="0.3"/>
  </sheetData>
  <sheetProtection algorithmName="SHA-512" hashValue="hSiE8Dy48NfO0xktVVgOYq2FJkMVUqPzLweVBRbggPFB2kwrcCKHtLBap3VvRq3yRJhrh95k3BJSZUX9Vc4RZw==" saltValue="KxAHJsCeds0x1TptkrDECQ==" spinCount="100000" sheet="1" objects="1" scenarios="1" selectLockedCells="1"/>
  <mergeCells count="54">
    <mergeCell ref="H41:I41"/>
    <mergeCell ref="A41:G41"/>
    <mergeCell ref="A33:F33"/>
    <mergeCell ref="H33:I33"/>
    <mergeCell ref="B10:C10"/>
    <mergeCell ref="G10:H10"/>
    <mergeCell ref="I10:I11"/>
    <mergeCell ref="H20:I20"/>
    <mergeCell ref="H21:I21"/>
    <mergeCell ref="H22:I22"/>
    <mergeCell ref="A17:I17"/>
    <mergeCell ref="H18:I19"/>
    <mergeCell ref="H40:I40"/>
    <mergeCell ref="H36:I36"/>
    <mergeCell ref="H38:I39"/>
    <mergeCell ref="H35:I35"/>
    <mergeCell ref="A1:I1"/>
    <mergeCell ref="A9:E9"/>
    <mergeCell ref="F9:I9"/>
    <mergeCell ref="A2:J2"/>
    <mergeCell ref="A3:J3"/>
    <mergeCell ref="A5:I5"/>
    <mergeCell ref="B7:I7"/>
    <mergeCell ref="A6:I6"/>
    <mergeCell ref="A10:A11"/>
    <mergeCell ref="E10:E11"/>
    <mergeCell ref="D10:D11"/>
    <mergeCell ref="F10:F11"/>
    <mergeCell ref="B8:I8"/>
    <mergeCell ref="A38:F40"/>
    <mergeCell ref="A31:G31"/>
    <mergeCell ref="G38:G39"/>
    <mergeCell ref="A36:F36"/>
    <mergeCell ref="F18:F19"/>
    <mergeCell ref="A37:F37"/>
    <mergeCell ref="B18:B19"/>
    <mergeCell ref="C18:C19"/>
    <mergeCell ref="D18:D19"/>
    <mergeCell ref="E18:E19"/>
    <mergeCell ref="A34:F34"/>
    <mergeCell ref="A35:G35"/>
    <mergeCell ref="A32:I32"/>
    <mergeCell ref="H37:I37"/>
    <mergeCell ref="G18:G19"/>
    <mergeCell ref="H23:I23"/>
    <mergeCell ref="H24:I24"/>
    <mergeCell ref="H25:I25"/>
    <mergeCell ref="H26:I26"/>
    <mergeCell ref="H27:I27"/>
    <mergeCell ref="H28:I28"/>
    <mergeCell ref="H29:I29"/>
    <mergeCell ref="H30:I30"/>
    <mergeCell ref="H34:I34"/>
    <mergeCell ref="H31:I31"/>
  </mergeCells>
  <dataValidations count="6">
    <dataValidation type="list" allowBlank="1" showInputMessage="1" showErrorMessage="1" sqref="A19" xr:uid="{00000000-0002-0000-0000-000000000000}">
      <formula1>$F$43:$F$45</formula1>
    </dataValidation>
    <dataValidation type="list" allowBlank="1" showInputMessage="1" showErrorMessage="1" sqref="G33" xr:uid="{00000000-0002-0000-0000-000001000000}">
      <formula1>$G$43:$G$44</formula1>
    </dataValidation>
    <dataValidation type="list" allowBlank="1" showInputMessage="1" showErrorMessage="1" sqref="B12:B16 G12:G16" xr:uid="{00000000-0002-0000-0000-000003000000}">
      <formula1>$H$43:$H$66</formula1>
    </dataValidation>
    <dataValidation type="list" allowBlank="1" showInputMessage="1" showErrorMessage="1" sqref="C12:C16 H12:H16" xr:uid="{00000000-0002-0000-0000-000004000000}">
      <formula1>$I$43:$I$54</formula1>
    </dataValidation>
    <dataValidation type="list" allowBlank="1" showInputMessage="1" showErrorMessage="1" sqref="F12:F16 C20:C30" xr:uid="{00000000-0002-0000-0000-000005000000}">
      <formula1>$D$43:$D$49</formula1>
    </dataValidation>
    <dataValidation type="list" allowBlank="1" showInputMessage="1" showErrorMessage="1" sqref="B20:B30 A12:A16" xr:uid="{A1B58AA8-15E9-46AC-9E9F-E285C0FCF1B2}">
      <formula1>$B$43:$B$44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709050-557F-4EA1-96B8-C6CB349B0439}">
          <x14:formula1>
            <xm:f>invoice!$L$2:$L$54</xm:f>
          </x14:formula1>
          <xm:sqref>B7:I7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4"/>
  <sheetViews>
    <sheetView showZeros="0" workbookViewId="0">
      <selection activeCell="D16" sqref="D16:I16"/>
    </sheetView>
  </sheetViews>
  <sheetFormatPr defaultColWidth="9.109375" defaultRowHeight="14.4" x14ac:dyDescent="0.3"/>
  <cols>
    <col min="1" max="1" width="9.109375" style="1"/>
    <col min="2" max="2" width="27" style="1" customWidth="1"/>
    <col min="3" max="4" width="9.109375" style="1"/>
    <col min="5" max="5" width="9.109375" style="1" customWidth="1"/>
    <col min="6" max="6" width="9.109375" style="1"/>
    <col min="7" max="8" width="11.33203125" style="1" customWidth="1"/>
    <col min="9" max="11" width="9.109375" style="1"/>
    <col min="12" max="12" width="40.5546875" style="1" hidden="1" customWidth="1"/>
    <col min="13" max="13" width="9.109375" style="1" hidden="1" customWidth="1"/>
    <col min="14" max="16384" width="9.109375" style="1"/>
  </cols>
  <sheetData>
    <row r="1" spans="2:13" ht="34.200000000000003" customHeight="1" thickBot="1" x14ac:dyDescent="0.35">
      <c r="L1" s="84"/>
    </row>
    <row r="2" spans="2:13" ht="15" customHeight="1" x14ac:dyDescent="0.3">
      <c r="B2" s="177" t="s">
        <v>22</v>
      </c>
      <c r="C2" s="178"/>
      <c r="D2" s="178"/>
      <c r="E2" s="178"/>
      <c r="F2" s="178"/>
      <c r="G2" s="178"/>
      <c r="H2" s="178"/>
      <c r="I2" s="179"/>
      <c r="J2" s="47"/>
      <c r="L2" s="85" t="s">
        <v>62</v>
      </c>
      <c r="M2">
        <v>10000</v>
      </c>
    </row>
    <row r="3" spans="2:13" ht="15.75" customHeight="1" x14ac:dyDescent="0.3">
      <c r="B3" s="180"/>
      <c r="C3" s="181"/>
      <c r="D3" s="181"/>
      <c r="E3" s="181"/>
      <c r="F3" s="181"/>
      <c r="G3" s="181"/>
      <c r="H3" s="181"/>
      <c r="I3" s="182"/>
      <c r="J3" s="47"/>
      <c r="L3" s="85" t="s">
        <v>63</v>
      </c>
      <c r="M3">
        <f>+M2+10000</f>
        <v>20000</v>
      </c>
    </row>
    <row r="4" spans="2:13" ht="15.6" x14ac:dyDescent="0.3">
      <c r="B4" s="18" t="s">
        <v>23</v>
      </c>
      <c r="C4" s="19"/>
      <c r="D4" s="19"/>
      <c r="E4" s="21" t="s">
        <v>24</v>
      </c>
      <c r="F4" s="19" t="s">
        <v>40</v>
      </c>
      <c r="G4" s="19"/>
      <c r="H4" s="19"/>
      <c r="I4" s="22"/>
      <c r="L4" s="85" t="s">
        <v>64</v>
      </c>
      <c r="M4">
        <f t="shared" ref="M4:M41" si="0">+M3+10000</f>
        <v>30000</v>
      </c>
    </row>
    <row r="5" spans="2:13" ht="15.6" x14ac:dyDescent="0.3">
      <c r="B5" s="18" t="s">
        <v>25</v>
      </c>
      <c r="C5" s="19"/>
      <c r="D5" s="19"/>
      <c r="E5" s="24"/>
      <c r="F5" s="25" t="s">
        <v>26</v>
      </c>
      <c r="G5" s="25"/>
      <c r="H5" s="25"/>
      <c r="I5" s="26"/>
      <c r="L5" s="85" t="s">
        <v>65</v>
      </c>
      <c r="M5">
        <f t="shared" si="0"/>
        <v>40000</v>
      </c>
    </row>
    <row r="6" spans="2:13" ht="15.6" x14ac:dyDescent="0.3">
      <c r="B6" s="18" t="s">
        <v>27</v>
      </c>
      <c r="C6" s="19"/>
      <c r="D6" s="19"/>
      <c r="E6" s="24"/>
      <c r="F6" s="25" t="s">
        <v>28</v>
      </c>
      <c r="G6" s="25"/>
      <c r="H6" s="25"/>
      <c r="I6" s="26"/>
      <c r="L6" s="85" t="s">
        <v>66</v>
      </c>
      <c r="M6">
        <f t="shared" si="0"/>
        <v>50000</v>
      </c>
    </row>
    <row r="7" spans="2:13" s="34" customFormat="1" ht="15.6" x14ac:dyDescent="0.3">
      <c r="B7" s="32" t="s">
        <v>29</v>
      </c>
      <c r="C7" s="30"/>
      <c r="D7" s="30"/>
      <c r="E7" s="33" t="s">
        <v>30</v>
      </c>
      <c r="F7" s="30" t="s">
        <v>38</v>
      </c>
      <c r="G7" s="30"/>
      <c r="H7" s="30"/>
      <c r="I7" s="31"/>
      <c r="L7" s="85" t="s">
        <v>67</v>
      </c>
      <c r="M7">
        <f t="shared" si="0"/>
        <v>60000</v>
      </c>
    </row>
    <row r="8" spans="2:13" ht="15.6" x14ac:dyDescent="0.3">
      <c r="B8" s="18" t="s">
        <v>31</v>
      </c>
      <c r="C8" s="19"/>
      <c r="D8" s="19"/>
      <c r="E8" s="21" t="s">
        <v>32</v>
      </c>
      <c r="F8" s="30" t="s">
        <v>33</v>
      </c>
      <c r="G8" s="30"/>
      <c r="H8" s="30"/>
      <c r="I8" s="31"/>
      <c r="L8" s="85" t="s">
        <v>68</v>
      </c>
      <c r="M8">
        <f t="shared" si="0"/>
        <v>70000</v>
      </c>
    </row>
    <row r="9" spans="2:13" ht="15.6" x14ac:dyDescent="0.3">
      <c r="B9" s="18" t="s">
        <v>34</v>
      </c>
      <c r="C9" s="19"/>
      <c r="D9" s="19"/>
      <c r="E9" s="21" t="s">
        <v>35</v>
      </c>
      <c r="F9" s="30" t="s">
        <v>36</v>
      </c>
      <c r="G9" s="30"/>
      <c r="H9" s="30"/>
      <c r="I9" s="31"/>
      <c r="L9" s="85" t="s">
        <v>69</v>
      </c>
      <c r="M9">
        <f t="shared" si="0"/>
        <v>80000</v>
      </c>
    </row>
    <row r="10" spans="2:13" ht="16.2" thickBot="1" x14ac:dyDescent="0.35">
      <c r="B10" s="27" t="s">
        <v>61</v>
      </c>
      <c r="C10" s="28"/>
      <c r="D10" s="28"/>
      <c r="E10" s="28"/>
      <c r="F10" s="28"/>
      <c r="G10" s="28"/>
      <c r="H10" s="28"/>
      <c r="I10" s="29"/>
      <c r="L10" s="85" t="s">
        <v>70</v>
      </c>
      <c r="M10">
        <f t="shared" si="0"/>
        <v>90000</v>
      </c>
    </row>
    <row r="11" spans="2:13" ht="16.2" thickBot="1" x14ac:dyDescent="0.35">
      <c r="B11" s="18"/>
      <c r="C11" s="19"/>
      <c r="D11" s="19"/>
      <c r="E11" s="23"/>
      <c r="F11" s="20"/>
      <c r="G11" s="19"/>
      <c r="H11" s="19"/>
      <c r="I11" s="22"/>
      <c r="J11" s="19"/>
      <c r="L11" s="85" t="s">
        <v>71</v>
      </c>
      <c r="M11">
        <f t="shared" si="0"/>
        <v>100000</v>
      </c>
    </row>
    <row r="12" spans="2:13" ht="20.399999999999999" x14ac:dyDescent="0.35">
      <c r="B12" s="183">
        <f>+forms!A1</f>
        <v>0</v>
      </c>
      <c r="C12" s="184"/>
      <c r="D12" s="184"/>
      <c r="E12" s="184"/>
      <c r="F12" s="184"/>
      <c r="G12" s="184"/>
      <c r="H12" s="184"/>
      <c r="I12" s="185"/>
      <c r="J12" s="48"/>
      <c r="L12" s="85" t="s">
        <v>72</v>
      </c>
      <c r="M12">
        <f t="shared" si="0"/>
        <v>110000</v>
      </c>
    </row>
    <row r="13" spans="2:13" ht="20.399999999999999" x14ac:dyDescent="0.35">
      <c r="B13" s="186" t="str">
        <f>+forms!A2</f>
        <v>OTC Going for Gold</v>
      </c>
      <c r="C13" s="187"/>
      <c r="D13" s="187"/>
      <c r="E13" s="187"/>
      <c r="F13" s="187"/>
      <c r="G13" s="187"/>
      <c r="H13" s="187"/>
      <c r="I13" s="188"/>
      <c r="J13" s="48"/>
      <c r="K13" s="8"/>
      <c r="L13" s="85" t="s">
        <v>73</v>
      </c>
      <c r="M13">
        <f t="shared" si="0"/>
        <v>120000</v>
      </c>
    </row>
    <row r="14" spans="2:13" ht="21" thickBot="1" x14ac:dyDescent="0.4">
      <c r="B14" s="189" t="str">
        <f>+forms!A3</f>
        <v xml:space="preserve">Nymburk - Czech Republic </v>
      </c>
      <c r="C14" s="190"/>
      <c r="D14" s="190"/>
      <c r="E14" s="190"/>
      <c r="F14" s="190"/>
      <c r="G14" s="190"/>
      <c r="H14" s="190"/>
      <c r="I14" s="191"/>
      <c r="J14" s="48"/>
      <c r="K14" s="8"/>
      <c r="L14" s="85" t="s">
        <v>74</v>
      </c>
      <c r="M14">
        <f t="shared" si="0"/>
        <v>130000</v>
      </c>
    </row>
    <row r="15" spans="2:13" ht="21" x14ac:dyDescent="0.4">
      <c r="B15" s="194" t="s">
        <v>17</v>
      </c>
      <c r="C15" s="195"/>
      <c r="D15" s="196" t="e">
        <f>2249200000+VLOOKUP(forms!B7,L1:M65,2,0)+LEN(forms!B8)</f>
        <v>#N/A</v>
      </c>
      <c r="E15" s="196"/>
      <c r="F15" s="57" t="s">
        <v>18</v>
      </c>
      <c r="G15" s="197">
        <f ca="1">TODAY()</f>
        <v>44614</v>
      </c>
      <c r="H15" s="197"/>
      <c r="I15" s="58"/>
      <c r="J15" s="8"/>
      <c r="L15" s="85" t="s">
        <v>75</v>
      </c>
      <c r="M15">
        <f t="shared" si="0"/>
        <v>140000</v>
      </c>
    </row>
    <row r="16" spans="2:13" ht="21" x14ac:dyDescent="0.4">
      <c r="B16" s="56"/>
      <c r="C16" s="9" t="s">
        <v>19</v>
      </c>
      <c r="D16" s="198">
        <f>+forms!B7</f>
        <v>0</v>
      </c>
      <c r="E16" s="198"/>
      <c r="F16" s="198"/>
      <c r="G16" s="198"/>
      <c r="H16" s="198"/>
      <c r="I16" s="199"/>
      <c r="J16" s="8"/>
      <c r="L16" s="85" t="s">
        <v>76</v>
      </c>
      <c r="M16">
        <f t="shared" si="0"/>
        <v>150000</v>
      </c>
    </row>
    <row r="17" spans="2:13" ht="21.6" thickBot="1" x14ac:dyDescent="0.45">
      <c r="B17" s="54"/>
      <c r="C17" s="9"/>
      <c r="D17" s="198">
        <f>+forms!B8</f>
        <v>0</v>
      </c>
      <c r="E17" s="198"/>
      <c r="F17" s="198"/>
      <c r="G17" s="198"/>
      <c r="H17" s="198"/>
      <c r="I17" s="199"/>
      <c r="J17" s="10"/>
      <c r="L17" s="85" t="s">
        <v>77</v>
      </c>
      <c r="M17">
        <f t="shared" si="0"/>
        <v>160000</v>
      </c>
    </row>
    <row r="18" spans="2:13" x14ac:dyDescent="0.3">
      <c r="B18" s="200" t="str">
        <f>+forms!A17</f>
        <v>ACCOMMODATION</v>
      </c>
      <c r="C18" s="201"/>
      <c r="D18" s="201"/>
      <c r="E18" s="201"/>
      <c r="F18" s="201"/>
      <c r="G18" s="201"/>
      <c r="H18" s="201"/>
      <c r="I18" s="202"/>
      <c r="L18" s="85" t="s">
        <v>78</v>
      </c>
      <c r="M18">
        <f t="shared" si="0"/>
        <v>170000</v>
      </c>
    </row>
    <row r="19" spans="2:13" x14ac:dyDescent="0.3">
      <c r="B19" s="49" t="str">
        <f>+forms!A18</f>
        <v>HOTEL</v>
      </c>
      <c r="C19" s="207" t="s">
        <v>0</v>
      </c>
      <c r="D19" s="154" t="s">
        <v>1</v>
      </c>
      <c r="E19" s="154" t="s">
        <v>5</v>
      </c>
      <c r="F19" s="154" t="s">
        <v>6</v>
      </c>
      <c r="G19" s="154" t="s">
        <v>2</v>
      </c>
      <c r="H19" s="154" t="s">
        <v>8</v>
      </c>
      <c r="I19" s="206" t="s">
        <v>3</v>
      </c>
      <c r="L19" s="85" t="s">
        <v>79</v>
      </c>
      <c r="M19">
        <f t="shared" si="0"/>
        <v>180000</v>
      </c>
    </row>
    <row r="20" spans="2:13" x14ac:dyDescent="0.3">
      <c r="B20" s="49" t="str">
        <f>+forms!A19</f>
        <v>Other</v>
      </c>
      <c r="C20" s="208"/>
      <c r="D20" s="154"/>
      <c r="E20" s="154"/>
      <c r="F20" s="154"/>
      <c r="G20" s="154"/>
      <c r="H20" s="154"/>
      <c r="I20" s="206"/>
      <c r="L20" s="85" t="s">
        <v>80</v>
      </c>
      <c r="M20">
        <f t="shared" si="0"/>
        <v>190000</v>
      </c>
    </row>
    <row r="21" spans="2:13" x14ac:dyDescent="0.3">
      <c r="B21" s="50">
        <f>IF(forms!H20=0,0,+forms!A20)</f>
        <v>0</v>
      </c>
      <c r="C21" s="11">
        <f>+forms!B20</f>
        <v>0</v>
      </c>
      <c r="D21" s="11">
        <f>+forms!C20</f>
        <v>0</v>
      </c>
      <c r="E21" s="12">
        <f>+forms!D20</f>
        <v>0</v>
      </c>
      <c r="F21" s="12">
        <f>+forms!E20</f>
        <v>0</v>
      </c>
      <c r="G21" s="3">
        <f>+forms!F20</f>
        <v>0</v>
      </c>
      <c r="H21" s="4">
        <f>+forms!G20</f>
        <v>0</v>
      </c>
      <c r="I21" s="51">
        <f>+forms!H20</f>
        <v>0</v>
      </c>
      <c r="L21" s="85" t="s">
        <v>81</v>
      </c>
      <c r="M21">
        <f t="shared" si="0"/>
        <v>200000</v>
      </c>
    </row>
    <row r="22" spans="2:13" ht="15.75" customHeight="1" x14ac:dyDescent="0.3">
      <c r="B22" s="50">
        <f>IF(forms!H21=0,0,+forms!A21)</f>
        <v>0</v>
      </c>
      <c r="C22" s="11">
        <f>+forms!B21</f>
        <v>0</v>
      </c>
      <c r="D22" s="11">
        <f>+forms!C21</f>
        <v>0</v>
      </c>
      <c r="E22" s="12">
        <f>+forms!D21</f>
        <v>0</v>
      </c>
      <c r="F22" s="12">
        <f>+forms!E21</f>
        <v>0</v>
      </c>
      <c r="G22" s="3">
        <f>+forms!F21</f>
        <v>0</v>
      </c>
      <c r="H22" s="4">
        <f>+forms!G21</f>
        <v>0</v>
      </c>
      <c r="I22" s="51">
        <f>+forms!H21</f>
        <v>0</v>
      </c>
      <c r="L22" s="85" t="s">
        <v>82</v>
      </c>
      <c r="M22">
        <f t="shared" si="0"/>
        <v>210000</v>
      </c>
    </row>
    <row r="23" spans="2:13" x14ac:dyDescent="0.3">
      <c r="B23" s="50">
        <f>IF(forms!H22=0,0,+forms!A22)</f>
        <v>0</v>
      </c>
      <c r="C23" s="11">
        <f>+forms!B22</f>
        <v>0</v>
      </c>
      <c r="D23" s="11">
        <f>+forms!C22</f>
        <v>0</v>
      </c>
      <c r="E23" s="12">
        <f>+forms!D22</f>
        <v>0</v>
      </c>
      <c r="F23" s="12">
        <f>+forms!E22</f>
        <v>0</v>
      </c>
      <c r="G23" s="3">
        <f>+forms!F22</f>
        <v>0</v>
      </c>
      <c r="H23" s="4">
        <f>+forms!G22</f>
        <v>0</v>
      </c>
      <c r="I23" s="51">
        <f>+forms!H22</f>
        <v>0</v>
      </c>
      <c r="L23" s="85" t="s">
        <v>83</v>
      </c>
      <c r="M23">
        <f t="shared" si="0"/>
        <v>220000</v>
      </c>
    </row>
    <row r="24" spans="2:13" x14ac:dyDescent="0.3">
      <c r="B24" s="50">
        <f>IF(forms!H23=0,0,+forms!A23)</f>
        <v>0</v>
      </c>
      <c r="C24" s="11">
        <f>+forms!B23</f>
        <v>0</v>
      </c>
      <c r="D24" s="11">
        <f>+forms!C23</f>
        <v>0</v>
      </c>
      <c r="E24" s="12">
        <f>+forms!D23</f>
        <v>0</v>
      </c>
      <c r="F24" s="12">
        <f>+forms!E23</f>
        <v>0</v>
      </c>
      <c r="G24" s="3">
        <f>+forms!F23</f>
        <v>0</v>
      </c>
      <c r="H24" s="4">
        <f>+forms!G23</f>
        <v>0</v>
      </c>
      <c r="I24" s="51">
        <f>+forms!H23</f>
        <v>0</v>
      </c>
      <c r="L24" s="85" t="s">
        <v>84</v>
      </c>
      <c r="M24">
        <f t="shared" si="0"/>
        <v>230000</v>
      </c>
    </row>
    <row r="25" spans="2:13" x14ac:dyDescent="0.3">
      <c r="B25" s="50">
        <f>IF(forms!H24=0,0,+forms!A24)</f>
        <v>0</v>
      </c>
      <c r="C25" s="11">
        <f>+forms!B24</f>
        <v>0</v>
      </c>
      <c r="D25" s="11">
        <f>+forms!C24</f>
        <v>0</v>
      </c>
      <c r="E25" s="12">
        <f>+forms!D24</f>
        <v>0</v>
      </c>
      <c r="F25" s="12">
        <f>+forms!E24</f>
        <v>0</v>
      </c>
      <c r="G25" s="3">
        <f>+forms!F24</f>
        <v>0</v>
      </c>
      <c r="H25" s="4">
        <f>+forms!G24</f>
        <v>0</v>
      </c>
      <c r="I25" s="51">
        <f>+forms!H24</f>
        <v>0</v>
      </c>
      <c r="L25" s="85" t="s">
        <v>85</v>
      </c>
      <c r="M25">
        <f t="shared" si="0"/>
        <v>240000</v>
      </c>
    </row>
    <row r="26" spans="2:13" x14ac:dyDescent="0.3">
      <c r="B26" s="50">
        <f>IF(forms!H25=0,0,+forms!A25)</f>
        <v>0</v>
      </c>
      <c r="C26" s="11">
        <f>+forms!B25</f>
        <v>0</v>
      </c>
      <c r="D26" s="11">
        <f>+forms!C25</f>
        <v>0</v>
      </c>
      <c r="E26" s="12">
        <f>+forms!D25</f>
        <v>0</v>
      </c>
      <c r="F26" s="12">
        <f>+forms!E25</f>
        <v>0</v>
      </c>
      <c r="G26" s="3">
        <f>+forms!F25</f>
        <v>0</v>
      </c>
      <c r="H26" s="4">
        <f>+forms!G25</f>
        <v>0</v>
      </c>
      <c r="I26" s="51">
        <f>+forms!H25</f>
        <v>0</v>
      </c>
      <c r="L26" s="85" t="s">
        <v>86</v>
      </c>
      <c r="M26">
        <f t="shared" si="0"/>
        <v>250000</v>
      </c>
    </row>
    <row r="27" spans="2:13" x14ac:dyDescent="0.3">
      <c r="B27" s="50">
        <f>IF(forms!H26=0,0,+forms!A26)</f>
        <v>0</v>
      </c>
      <c r="C27" s="11">
        <f>+forms!B26</f>
        <v>0</v>
      </c>
      <c r="D27" s="11">
        <f>+forms!C26</f>
        <v>0</v>
      </c>
      <c r="E27" s="12">
        <f>+forms!D26</f>
        <v>0</v>
      </c>
      <c r="F27" s="12">
        <f>+forms!E26</f>
        <v>0</v>
      </c>
      <c r="G27" s="3">
        <f>+forms!F26</f>
        <v>0</v>
      </c>
      <c r="H27" s="4">
        <f>+forms!G26</f>
        <v>0</v>
      </c>
      <c r="I27" s="51">
        <f>+forms!H26</f>
        <v>0</v>
      </c>
      <c r="L27" s="85" t="s">
        <v>87</v>
      </c>
      <c r="M27">
        <f t="shared" si="0"/>
        <v>260000</v>
      </c>
    </row>
    <row r="28" spans="2:13" x14ac:dyDescent="0.3">
      <c r="B28" s="50">
        <f>IF(forms!H27=0,0,+forms!A27)</f>
        <v>0</v>
      </c>
      <c r="C28" s="11">
        <f>+forms!B27</f>
        <v>0</v>
      </c>
      <c r="D28" s="11">
        <f>+forms!C27</f>
        <v>0</v>
      </c>
      <c r="E28" s="12">
        <f>+forms!D27</f>
        <v>0</v>
      </c>
      <c r="F28" s="12">
        <f>+forms!E27</f>
        <v>0</v>
      </c>
      <c r="G28" s="3">
        <f>+forms!F27</f>
        <v>0</v>
      </c>
      <c r="H28" s="4">
        <f>+forms!G27</f>
        <v>0</v>
      </c>
      <c r="I28" s="51">
        <f>+forms!H27</f>
        <v>0</v>
      </c>
      <c r="L28" s="85" t="s">
        <v>88</v>
      </c>
      <c r="M28">
        <f t="shared" si="0"/>
        <v>270000</v>
      </c>
    </row>
    <row r="29" spans="2:13" x14ac:dyDescent="0.3">
      <c r="B29" s="50">
        <f>IF(forms!H28=0,0,+forms!A28)</f>
        <v>0</v>
      </c>
      <c r="C29" s="11">
        <f>+forms!B28</f>
        <v>0</v>
      </c>
      <c r="D29" s="11">
        <f>+forms!C28</f>
        <v>0</v>
      </c>
      <c r="E29" s="12">
        <f>+forms!D28</f>
        <v>0</v>
      </c>
      <c r="F29" s="12">
        <f>+forms!E28</f>
        <v>0</v>
      </c>
      <c r="G29" s="3">
        <f>+forms!F28</f>
        <v>0</v>
      </c>
      <c r="H29" s="4">
        <f>+forms!G28</f>
        <v>0</v>
      </c>
      <c r="I29" s="51">
        <f>+forms!H28</f>
        <v>0</v>
      </c>
      <c r="L29" s="85" t="s">
        <v>89</v>
      </c>
      <c r="M29">
        <f t="shared" si="0"/>
        <v>280000</v>
      </c>
    </row>
    <row r="30" spans="2:13" x14ac:dyDescent="0.3">
      <c r="B30" s="50">
        <f>IF(forms!H29=0,0,+forms!A29)</f>
        <v>0</v>
      </c>
      <c r="C30" s="11">
        <f>+forms!B29</f>
        <v>0</v>
      </c>
      <c r="D30" s="11">
        <f>+forms!C29</f>
        <v>0</v>
      </c>
      <c r="E30" s="12">
        <f>+forms!D29</f>
        <v>0</v>
      </c>
      <c r="F30" s="12">
        <f>+forms!E29</f>
        <v>0</v>
      </c>
      <c r="G30" s="3">
        <f>+forms!F29</f>
        <v>0</v>
      </c>
      <c r="H30" s="4">
        <f>+forms!G29</f>
        <v>0</v>
      </c>
      <c r="I30" s="51">
        <f>+forms!H29</f>
        <v>0</v>
      </c>
      <c r="L30" s="85" t="s">
        <v>90</v>
      </c>
      <c r="M30">
        <f t="shared" si="0"/>
        <v>290000</v>
      </c>
    </row>
    <row r="31" spans="2:13" x14ac:dyDescent="0.3">
      <c r="B31" s="50">
        <f>IF(forms!H30=0,0,+forms!A30)</f>
        <v>0</v>
      </c>
      <c r="C31" s="11">
        <f>+forms!B30</f>
        <v>0</v>
      </c>
      <c r="D31" s="11">
        <f>+forms!C30</f>
        <v>0</v>
      </c>
      <c r="E31" s="12">
        <f>+forms!D30</f>
        <v>0</v>
      </c>
      <c r="F31" s="12">
        <f>+forms!E30</f>
        <v>0</v>
      </c>
      <c r="G31" s="3">
        <f>+forms!F30</f>
        <v>0</v>
      </c>
      <c r="H31" s="4">
        <f>+forms!G30</f>
        <v>0</v>
      </c>
      <c r="I31" s="51">
        <f>+forms!H30</f>
        <v>0</v>
      </c>
      <c r="L31" s="85" t="s">
        <v>91</v>
      </c>
      <c r="M31">
        <f t="shared" si="0"/>
        <v>300000</v>
      </c>
    </row>
    <row r="32" spans="2:13" ht="15" thickBot="1" x14ac:dyDescent="0.35">
      <c r="B32" s="203" t="str">
        <f>+forms!A31</f>
        <v>ACCOMMODATION TOTAL</v>
      </c>
      <c r="C32" s="204"/>
      <c r="D32" s="204"/>
      <c r="E32" s="204"/>
      <c r="F32" s="204"/>
      <c r="G32" s="204"/>
      <c r="H32" s="205"/>
      <c r="I32" s="53">
        <f>+forms!H31</f>
        <v>0</v>
      </c>
      <c r="L32" s="85" t="s">
        <v>92</v>
      </c>
      <c r="M32">
        <f t="shared" si="0"/>
        <v>310000</v>
      </c>
    </row>
    <row r="33" spans="2:13" x14ac:dyDescent="0.3">
      <c r="B33" s="158" t="str">
        <f>+forms!A32</f>
        <v>EJU ENRY FEE</v>
      </c>
      <c r="C33" s="159"/>
      <c r="D33" s="159"/>
      <c r="E33" s="159"/>
      <c r="F33" s="159"/>
      <c r="G33" s="159"/>
      <c r="H33" s="159"/>
      <c r="I33" s="160"/>
      <c r="J33" s="46"/>
      <c r="L33" s="85" t="s">
        <v>93</v>
      </c>
      <c r="M33">
        <f t="shared" si="0"/>
        <v>320000</v>
      </c>
    </row>
    <row r="34" spans="2:13" ht="14.4" customHeight="1" x14ac:dyDescent="0.3">
      <c r="B34" s="161" t="str">
        <f>+forms!A34</f>
        <v>No. of competitors</v>
      </c>
      <c r="C34" s="162"/>
      <c r="D34" s="162"/>
      <c r="E34" s="162"/>
      <c r="F34" s="162"/>
      <c r="G34" s="163"/>
      <c r="H34" s="2">
        <f>+forms!G34</f>
        <v>0</v>
      </c>
      <c r="I34" s="51">
        <f>+forms!H34</f>
        <v>0</v>
      </c>
      <c r="J34" s="46"/>
      <c r="L34" s="85" t="s">
        <v>94</v>
      </c>
      <c r="M34">
        <f t="shared" si="0"/>
        <v>330000</v>
      </c>
    </row>
    <row r="35" spans="2:13" ht="15" thickBot="1" x14ac:dyDescent="0.35">
      <c r="B35" s="164" t="str">
        <f>+forms!A35</f>
        <v>EJU ENRY FEE TOTAL</v>
      </c>
      <c r="C35" s="165"/>
      <c r="D35" s="165"/>
      <c r="E35" s="165"/>
      <c r="F35" s="165"/>
      <c r="G35" s="165"/>
      <c r="H35" s="166"/>
      <c r="I35" s="89">
        <f>+forms!H35</f>
        <v>0</v>
      </c>
      <c r="J35" s="46"/>
      <c r="L35" s="85" t="s">
        <v>95</v>
      </c>
      <c r="M35">
        <f t="shared" si="0"/>
        <v>340000</v>
      </c>
    </row>
    <row r="36" spans="2:13" ht="15" thickBot="1" x14ac:dyDescent="0.35">
      <c r="B36" s="175" t="str">
        <f>+forms!A36</f>
        <v>No. of PCR tests</v>
      </c>
      <c r="C36" s="176"/>
      <c r="D36" s="176"/>
      <c r="E36" s="176"/>
      <c r="F36" s="176"/>
      <c r="G36" s="176"/>
      <c r="H36" s="91">
        <f>+forms!G36</f>
        <v>0</v>
      </c>
      <c r="I36" s="92">
        <f>+forms!H36</f>
        <v>0</v>
      </c>
      <c r="J36" s="46"/>
      <c r="L36" s="85"/>
      <c r="M36"/>
    </row>
    <row r="37" spans="2:13" ht="15" thickBot="1" x14ac:dyDescent="0.35">
      <c r="B37" s="175" t="str">
        <f>+forms!A37</f>
        <v>No. of antigen tests</v>
      </c>
      <c r="C37" s="176"/>
      <c r="D37" s="176"/>
      <c r="E37" s="176"/>
      <c r="F37" s="176"/>
      <c r="G37" s="176"/>
      <c r="H37" s="91">
        <f>+forms!G37</f>
        <v>0</v>
      </c>
      <c r="I37" s="92">
        <f>+forms!H37</f>
        <v>0</v>
      </c>
      <c r="J37" s="46"/>
      <c r="L37" s="85"/>
      <c r="M37"/>
    </row>
    <row r="38" spans="2:13" ht="26.4" x14ac:dyDescent="0.3">
      <c r="B38" s="167" t="s">
        <v>58</v>
      </c>
      <c r="C38" s="168"/>
      <c r="D38" s="168"/>
      <c r="E38" s="168"/>
      <c r="F38" s="168"/>
      <c r="G38" s="169"/>
      <c r="H38" s="52" t="str">
        <f>+forms!G38</f>
        <v>No. of persons</v>
      </c>
      <c r="I38" s="173">
        <f>+forms!H40</f>
        <v>0</v>
      </c>
      <c r="J38" s="46"/>
      <c r="L38" s="85" t="s">
        <v>96</v>
      </c>
      <c r="M38">
        <f>+M35+10000</f>
        <v>350000</v>
      </c>
    </row>
    <row r="39" spans="2:13" ht="15" thickBot="1" x14ac:dyDescent="0.35">
      <c r="B39" s="170"/>
      <c r="C39" s="171"/>
      <c r="D39" s="171"/>
      <c r="E39" s="171"/>
      <c r="F39" s="171"/>
      <c r="G39" s="172"/>
      <c r="H39" s="90">
        <f>+forms!G40</f>
        <v>0</v>
      </c>
      <c r="I39" s="174"/>
      <c r="J39" s="46"/>
      <c r="L39" s="85" t="s">
        <v>97</v>
      </c>
      <c r="M39">
        <f t="shared" si="0"/>
        <v>360000</v>
      </c>
    </row>
    <row r="40" spans="2:13" ht="15" thickBot="1" x14ac:dyDescent="0.35">
      <c r="B40" s="155" t="str">
        <f>+forms!A41</f>
        <v>TOTAL</v>
      </c>
      <c r="C40" s="156"/>
      <c r="D40" s="156"/>
      <c r="E40" s="156"/>
      <c r="F40" s="156"/>
      <c r="G40" s="156"/>
      <c r="H40" s="157"/>
      <c r="I40" s="55">
        <f>+forms!H41</f>
        <v>0</v>
      </c>
      <c r="J40" s="46"/>
      <c r="L40" s="85" t="s">
        <v>98</v>
      </c>
      <c r="M40">
        <f>+M39+10000</f>
        <v>370000</v>
      </c>
    </row>
    <row r="41" spans="2:13" ht="15" thickBot="1" x14ac:dyDescent="0.35">
      <c r="B41" s="151" t="s">
        <v>113</v>
      </c>
      <c r="C41" s="152"/>
      <c r="D41" s="152"/>
      <c r="E41" s="152"/>
      <c r="F41" s="152"/>
      <c r="G41" s="152"/>
      <c r="H41" s="153"/>
      <c r="I41" s="86"/>
      <c r="J41" s="46"/>
      <c r="L41" s="85" t="s">
        <v>99</v>
      </c>
      <c r="M41">
        <f t="shared" si="0"/>
        <v>380000</v>
      </c>
    </row>
    <row r="42" spans="2:13" ht="15" thickBot="1" x14ac:dyDescent="0.35">
      <c r="B42" s="151" t="s">
        <v>114</v>
      </c>
      <c r="C42" s="152"/>
      <c r="D42" s="152"/>
      <c r="E42" s="152"/>
      <c r="F42" s="152"/>
      <c r="G42" s="152"/>
      <c r="H42" s="153"/>
      <c r="I42" s="86">
        <f>IF(I41&gt;I40,I41-I40,0)</f>
        <v>0</v>
      </c>
      <c r="L42" s="85" t="s">
        <v>100</v>
      </c>
      <c r="M42">
        <f t="shared" ref="M42:M54" si="1">+M41+10000</f>
        <v>390000</v>
      </c>
    </row>
    <row r="43" spans="2:13" ht="15" thickBot="1" x14ac:dyDescent="0.35">
      <c r="B43" s="151" t="s">
        <v>115</v>
      </c>
      <c r="C43" s="152"/>
      <c r="D43" s="152"/>
      <c r="E43" s="152"/>
      <c r="F43" s="152"/>
      <c r="G43" s="152"/>
      <c r="H43" s="153"/>
      <c r="I43" s="86">
        <f>IF(I41&lt;I40,I40-I41,0)</f>
        <v>0</v>
      </c>
      <c r="J43" s="8"/>
      <c r="L43" s="85" t="s">
        <v>101</v>
      </c>
      <c r="M43">
        <f t="shared" si="1"/>
        <v>400000</v>
      </c>
    </row>
    <row r="44" spans="2:13" x14ac:dyDescent="0.3">
      <c r="F44" s="87"/>
      <c r="G44" s="87"/>
      <c r="H44" s="87"/>
      <c r="I44" s="88"/>
      <c r="J44" s="8"/>
      <c r="L44" s="85" t="s">
        <v>102</v>
      </c>
      <c r="M44">
        <f t="shared" si="1"/>
        <v>410000</v>
      </c>
    </row>
    <row r="45" spans="2:13" x14ac:dyDescent="0.3">
      <c r="F45" s="87"/>
      <c r="G45" s="87"/>
      <c r="H45" s="87"/>
      <c r="I45" s="88"/>
      <c r="J45" s="8"/>
      <c r="L45" s="85" t="s">
        <v>103</v>
      </c>
      <c r="M45">
        <f t="shared" si="1"/>
        <v>420000</v>
      </c>
    </row>
    <row r="46" spans="2:13" ht="15" thickBot="1" x14ac:dyDescent="0.35">
      <c r="F46" s="87"/>
      <c r="G46" s="87"/>
      <c r="H46" s="87"/>
      <c r="I46" s="88"/>
      <c r="J46" s="8"/>
      <c r="L46" s="85" t="s">
        <v>104</v>
      </c>
      <c r="M46">
        <f t="shared" si="1"/>
        <v>430000</v>
      </c>
    </row>
    <row r="47" spans="2:13" ht="26.4" thickBot="1" x14ac:dyDescent="0.55000000000000004">
      <c r="B47" s="13" t="s">
        <v>20</v>
      </c>
      <c r="C47" s="14"/>
      <c r="D47" s="192">
        <f>+I40</f>
        <v>0</v>
      </c>
      <c r="E47" s="193"/>
      <c r="G47" s="8"/>
      <c r="H47" s="8"/>
      <c r="I47" s="8"/>
      <c r="J47" s="8"/>
      <c r="L47" s="85" t="s">
        <v>105</v>
      </c>
      <c r="M47">
        <f t="shared" si="1"/>
        <v>440000</v>
      </c>
    </row>
    <row r="48" spans="2:13" x14ac:dyDescent="0.3">
      <c r="G48" s="8"/>
      <c r="H48" s="8"/>
      <c r="L48" s="85" t="s">
        <v>106</v>
      </c>
      <c r="M48">
        <f t="shared" si="1"/>
        <v>450000</v>
      </c>
    </row>
    <row r="49" spans="7:13" x14ac:dyDescent="0.3">
      <c r="I49" s="15"/>
      <c r="L49" s="85" t="s">
        <v>107</v>
      </c>
      <c r="M49">
        <f t="shared" si="1"/>
        <v>460000</v>
      </c>
    </row>
    <row r="50" spans="7:13" x14ac:dyDescent="0.3">
      <c r="G50" s="16"/>
      <c r="H50" s="16"/>
      <c r="L50" s="85" t="s">
        <v>108</v>
      </c>
      <c r="M50">
        <f t="shared" si="1"/>
        <v>470000</v>
      </c>
    </row>
    <row r="51" spans="7:13" ht="15.6" x14ac:dyDescent="0.3">
      <c r="G51" s="17" t="s">
        <v>21</v>
      </c>
      <c r="L51" s="85" t="s">
        <v>109</v>
      </c>
      <c r="M51">
        <f t="shared" si="1"/>
        <v>480000</v>
      </c>
    </row>
    <row r="52" spans="7:13" x14ac:dyDescent="0.3">
      <c r="L52" s="85" t="s">
        <v>110</v>
      </c>
      <c r="M52">
        <f t="shared" si="1"/>
        <v>490000</v>
      </c>
    </row>
    <row r="53" spans="7:13" x14ac:dyDescent="0.3">
      <c r="L53" s="85" t="s">
        <v>111</v>
      </c>
      <c r="M53">
        <f t="shared" si="1"/>
        <v>500000</v>
      </c>
    </row>
    <row r="54" spans="7:13" x14ac:dyDescent="0.3">
      <c r="L54" s="85" t="s">
        <v>112</v>
      </c>
      <c r="M54">
        <f t="shared" si="1"/>
        <v>510000</v>
      </c>
    </row>
  </sheetData>
  <sheetProtection algorithmName="SHA-512" hashValue="DqnrKm6LKm996dxynQIKeqeqSMuexC4vDZnY+nucPMXvW8H0/v7sgtg+4cMJGPia/CKJ10cyxNpFbCl49DhoMg==" saltValue="WIwEanlWaZM/Euu8hI5drA==" spinCount="100000" sheet="1" objects="1" scenarios="1" selectLockedCells="1" selectUnlockedCells="1"/>
  <mergeCells count="30">
    <mergeCell ref="B2:I3"/>
    <mergeCell ref="B12:I12"/>
    <mergeCell ref="B13:I13"/>
    <mergeCell ref="B14:I14"/>
    <mergeCell ref="D47:E47"/>
    <mergeCell ref="B15:C15"/>
    <mergeCell ref="D15:E15"/>
    <mergeCell ref="G15:H15"/>
    <mergeCell ref="D16:I16"/>
    <mergeCell ref="B18:I18"/>
    <mergeCell ref="B32:H32"/>
    <mergeCell ref="D17:I17"/>
    <mergeCell ref="I19:I20"/>
    <mergeCell ref="C19:C20"/>
    <mergeCell ref="D19:D20"/>
    <mergeCell ref="E19:E20"/>
    <mergeCell ref="B41:H41"/>
    <mergeCell ref="B42:H42"/>
    <mergeCell ref="B43:H43"/>
    <mergeCell ref="F19:F20"/>
    <mergeCell ref="G19:G20"/>
    <mergeCell ref="H19:H20"/>
    <mergeCell ref="B40:H40"/>
    <mergeCell ref="B33:I33"/>
    <mergeCell ref="B34:G34"/>
    <mergeCell ref="B35:H35"/>
    <mergeCell ref="B38:G39"/>
    <mergeCell ref="I38:I39"/>
    <mergeCell ref="B36:G36"/>
    <mergeCell ref="B37:G37"/>
  </mergeCells>
  <dataValidations count="2">
    <dataValidation imeMode="off" allowBlank="1" showInputMessage="1" showErrorMessage="1" sqref="B47:D47 B48 I17 I47 G47:H48 C16:C17 B4:B11 E11 E4:F9 B2 B15:B18 I15:J16 D15:D17" xr:uid="{00000000-0002-0000-0100-000000000000}"/>
    <dataValidation type="list" allowBlank="1" showInputMessage="1" showErrorMessage="1" sqref="C21:I31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Majitel</cp:lastModifiedBy>
  <cp:lastPrinted>2017-12-01T15:58:26Z</cp:lastPrinted>
  <dcterms:created xsi:type="dcterms:W3CDTF">2012-01-10T18:33:01Z</dcterms:created>
  <dcterms:modified xsi:type="dcterms:W3CDTF">2022-02-22T07:27:30Z</dcterms:modified>
</cp:coreProperties>
</file>