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OTC\Nymburk\"/>
    </mc:Choice>
  </mc:AlternateContent>
  <xr:revisionPtr revIDLastSave="0" documentId="8_{95FC5F3C-FE67-4FF6-98CE-795A37D59448}" xr6:coauthVersionLast="40" xr6:coauthVersionMax="40" xr10:uidLastSave="{00000000-0000-0000-0000-000000000000}"/>
  <bookViews>
    <workbookView xWindow="0" yWindow="0" windowWidth="19200" windowHeight="6850" xr2:uid="{00000000-000D-0000-FFFF-FFFF00000000}"/>
  </bookViews>
  <sheets>
    <sheet name="forms" sheetId="1" r:id="rId1"/>
    <sheet name="invoice" sheetId="2" r:id="rId2"/>
  </sheets>
  <definedNames>
    <definedName name="_xlnm.Print_Area" localSheetId="0">forms!$A$1:$I$39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2" l="1"/>
  <c r="M4" i="2" s="1"/>
  <c r="M5" i="2" s="1"/>
  <c r="M6" i="2" l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D15" i="2"/>
  <c r="I22" i="1"/>
  <c r="G22" i="1"/>
  <c r="I21" i="1"/>
  <c r="G21" i="1"/>
  <c r="G20" i="1"/>
  <c r="F20" i="1" l="1"/>
  <c r="H20" i="1" s="1"/>
  <c r="F30" i="1" l="1"/>
  <c r="F29" i="1"/>
  <c r="H29" i="1" s="1"/>
  <c r="F28" i="1"/>
  <c r="F27" i="1"/>
  <c r="F26" i="1"/>
  <c r="H26" i="1" s="1"/>
  <c r="F25" i="1"/>
  <c r="F24" i="1"/>
  <c r="H24" i="1" s="1"/>
  <c r="F23" i="1"/>
  <c r="F22" i="1"/>
  <c r="H22" i="1" s="1"/>
  <c r="F21" i="1"/>
  <c r="H21" i="1" s="1"/>
  <c r="I30" i="1"/>
  <c r="I29" i="1"/>
  <c r="I28" i="1"/>
  <c r="I27" i="1"/>
  <c r="I26" i="1"/>
  <c r="I25" i="1"/>
  <c r="I24" i="1"/>
  <c r="D27" i="1"/>
  <c r="H27" i="1" l="1"/>
  <c r="H43" i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I43" i="1"/>
  <c r="I44" i="1" s="1"/>
  <c r="I45" i="1" s="1"/>
  <c r="I46" i="1" s="1"/>
  <c r="I47" i="1" s="1"/>
  <c r="I48" i="1" s="1"/>
  <c r="I49" i="1" s="1"/>
  <c r="I50" i="1" s="1"/>
  <c r="I51" i="1" s="1"/>
  <c r="I52" i="1" s="1"/>
  <c r="H38" i="1"/>
  <c r="H30" i="1"/>
  <c r="H34" i="1"/>
  <c r="D23" i="1" l="1"/>
  <c r="H23" i="1" s="1"/>
  <c r="I36" i="2"/>
  <c r="D30" i="1"/>
  <c r="D29" i="1"/>
  <c r="D28" i="1"/>
  <c r="H28" i="1" s="1"/>
  <c r="D26" i="1"/>
  <c r="D25" i="1"/>
  <c r="H25" i="1" s="1"/>
  <c r="D24" i="1"/>
  <c r="I23" i="1"/>
  <c r="I20" i="1"/>
  <c r="G27" i="1" l="1"/>
  <c r="G25" i="1"/>
  <c r="G30" i="1"/>
  <c r="G26" i="1"/>
  <c r="G23" i="1"/>
  <c r="G24" i="1"/>
  <c r="G29" i="1"/>
  <c r="G28" i="1"/>
  <c r="D17" i="2" l="1"/>
  <c r="B38" i="2" l="1"/>
  <c r="H37" i="2"/>
  <c r="H36" i="2"/>
  <c r="B35" i="2"/>
  <c r="H34" i="2"/>
  <c r="B34" i="2"/>
  <c r="B33" i="2"/>
  <c r="B32" i="2"/>
  <c r="B18" i="2"/>
  <c r="H35" i="1"/>
  <c r="I35" i="2" l="1"/>
  <c r="I34" i="2"/>
  <c r="B14" i="2" l="1"/>
  <c r="F31" i="2"/>
  <c r="D31" i="2"/>
  <c r="C31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B13" i="2"/>
  <c r="B12" i="2"/>
  <c r="H27" i="2"/>
  <c r="H26" i="2"/>
  <c r="H23" i="2"/>
  <c r="D22" i="1"/>
  <c r="H25" i="2"/>
  <c r="H24" i="2"/>
  <c r="H22" i="2"/>
  <c r="G27" i="2" l="1"/>
  <c r="G26" i="2"/>
  <c r="G30" i="2"/>
  <c r="B30" i="2"/>
  <c r="G23" i="2"/>
  <c r="G29" i="2"/>
  <c r="B29" i="2"/>
  <c r="E30" i="2"/>
  <c r="E27" i="2"/>
  <c r="E26" i="2"/>
  <c r="E23" i="2"/>
  <c r="E29" i="2"/>
  <c r="H28" i="2"/>
  <c r="H31" i="2"/>
  <c r="H29" i="2"/>
  <c r="H30" i="2"/>
  <c r="B20" i="2"/>
  <c r="B19" i="2"/>
  <c r="G31" i="2" l="1"/>
  <c r="G25" i="2"/>
  <c r="G28" i="2"/>
  <c r="G24" i="2"/>
  <c r="I29" i="2"/>
  <c r="I30" i="2"/>
  <c r="I23" i="2"/>
  <c r="B23" i="2"/>
  <c r="I27" i="2"/>
  <c r="B27" i="2"/>
  <c r="I26" i="2"/>
  <c r="B26" i="2"/>
  <c r="E24" i="2"/>
  <c r="E28" i="2"/>
  <c r="E31" i="2"/>
  <c r="E25" i="2"/>
  <c r="B42" i="1"/>
  <c r="I31" i="2" l="1"/>
  <c r="B31" i="2"/>
  <c r="I28" i="2"/>
  <c r="B28" i="2"/>
  <c r="I25" i="2"/>
  <c r="B25" i="2"/>
  <c r="I24" i="2"/>
  <c r="B24" i="2"/>
  <c r="B43" i="1"/>
  <c r="B44" i="1" s="1"/>
  <c r="B45" i="1" s="1"/>
  <c r="B46" i="1" s="1"/>
  <c r="D21" i="1"/>
  <c r="D20" i="1"/>
  <c r="H21" i="2"/>
  <c r="F21" i="2"/>
  <c r="D21" i="2"/>
  <c r="C21" i="2"/>
  <c r="D16" i="2"/>
  <c r="G15" i="2"/>
  <c r="G22" i="2" l="1"/>
  <c r="H31" i="1"/>
  <c r="E21" i="2"/>
  <c r="B21" i="2"/>
  <c r="E22" i="2"/>
  <c r="D41" i="1"/>
  <c r="D42" i="1" s="1"/>
  <c r="I22" i="2" l="1"/>
  <c r="B22" i="2"/>
  <c r="H39" i="1"/>
  <c r="D43" i="1"/>
  <c r="G21" i="2"/>
  <c r="D44" i="1" l="1"/>
  <c r="D45" i="1" s="1"/>
  <c r="D46" i="1" s="1"/>
  <c r="D47" i="1" s="1"/>
  <c r="I32" i="2"/>
  <c r="I38" i="2"/>
  <c r="I21" i="2"/>
  <c r="D45" i="2" l="1"/>
  <c r="I40" i="2"/>
  <c r="I41" i="2"/>
</calcChain>
</file>

<file path=xl/sharedStrings.xml><?xml version="1.0" encoding="utf-8"?>
<sst xmlns="http://schemas.openxmlformats.org/spreadsheetml/2006/main" count="142" uniqueCount="119">
  <si>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</si>
  <si>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</si>
  <si>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</si>
  <si>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</si>
  <si>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</si>
  <si>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</si>
  <si>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</si>
  <si>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</si>
  <si>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</si>
  <si>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</si>
  <si>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</si>
  <si>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</si>
  <si>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</si>
  <si>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</si>
  <si>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Triple</t>
  </si>
  <si>
    <t>INVOICE CAN BE PRINTED FROM THE 2ND LIST</t>
  </si>
  <si>
    <t>TEAM</t>
  </si>
  <si>
    <t>INVOICE no.:</t>
  </si>
  <si>
    <t>Date:</t>
  </si>
  <si>
    <t>To: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</si>
  <si>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</si>
  <si>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</si>
  <si>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</si>
  <si>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</si>
  <si>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</si>
  <si>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</si>
  <si>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</si>
  <si>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</si>
  <si>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</si>
  <si>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</si>
  <si>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</si>
  <si>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</si>
  <si>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</si>
  <si>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</si>
  <si>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</si>
  <si>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</si>
  <si>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</si>
  <si>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</si>
  <si>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</si>
  <si>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</si>
  <si>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MONETA MONEY BANK</t>
  </si>
  <si>
    <t>EJU ENRY FEE</t>
  </si>
  <si>
    <t>No. of competitors</t>
  </si>
  <si>
    <t>ARRIVAL</t>
  </si>
  <si>
    <t>DEPARTURE</t>
  </si>
  <si>
    <t>ACCOMMODATION TOTAL</t>
  </si>
  <si>
    <t>EJU ENRY FEE TOTAL</t>
  </si>
  <si>
    <t>COUNTRY</t>
  </si>
  <si>
    <t>IMPORTANT: FILL UP THE GREY CELLS</t>
  </si>
  <si>
    <t>OTC Going for Gold</t>
  </si>
  <si>
    <t xml:space="preserve">Nymburk - Czech Republic </t>
  </si>
  <si>
    <t>Sports Centre</t>
  </si>
  <si>
    <t>Ostrov</t>
  </si>
  <si>
    <t>Other</t>
  </si>
  <si>
    <t>Member of EJU?</t>
  </si>
  <si>
    <t>YES</t>
  </si>
  <si>
    <t>NO</t>
  </si>
  <si>
    <t>TRANSPORT FROM/TO PRAGUE REQUESTED?</t>
  </si>
  <si>
    <t>No. of persons</t>
  </si>
  <si>
    <t xml:space="preserve">TRANSPORT FROM/TO PRAGUE </t>
  </si>
  <si>
    <t>Hour</t>
  </si>
  <si>
    <t>Minute</t>
  </si>
  <si>
    <t>e-mail: czechjudo@czechjudo.cz</t>
  </si>
  <si>
    <t>Choose your country from the list. Choose NON EJU Federation (bottom of the list) if applicable.</t>
  </si>
  <si>
    <t>national team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</si>
  <si>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</si>
  <si>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</si>
  <si>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</si>
  <si>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</si>
  <si>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</si>
  <si>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</si>
  <si>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</si>
  <si>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</si>
  <si>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</si>
  <si>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</si>
  <si>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</si>
  <si>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</si>
  <si>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</si>
  <si>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</si>
  <si>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Estonian Judo Association</t>
  </si>
  <si>
    <t>Faroe Islands Judo Federation</t>
  </si>
  <si>
    <t>Finnish Judo Association</t>
  </si>
  <si>
    <t>French Judo Federation</t>
  </si>
  <si>
    <t>FYR of Macedonia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</si>
  <si>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</si>
  <si>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</si>
  <si>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</si>
  <si>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</si>
  <si>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</si>
  <si>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</si>
  <si>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Israel Judo Association</t>
  </si>
  <si>
    <t>Italian Judo Federation</t>
  </si>
  <si>
    <t>Kosovo Judo Federation</t>
  </si>
  <si>
    <t>Latvia Judo Federation</t>
  </si>
  <si>
    <t>Liechtenstein Judo Federation</t>
  </si>
  <si>
    <t>Lithuanian Judo Federation</t>
  </si>
  <si>
    <t>Luxembourg Judo Federation</t>
  </si>
  <si>
    <t>Malta Judo Federation</t>
  </si>
  <si>
    <t>Moldova Judo Federation</t>
  </si>
  <si>
    <t>Monaco Judo Federation</t>
  </si>
  <si>
    <t>Montenegro Judo Federation</t>
  </si>
  <si>
    <t>Norwegian Judo Federation</t>
  </si>
  <si>
    <t>Polish Judo Association</t>
  </si>
  <si>
    <t>Portugal Judo Federation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</si>
  <si>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</si>
  <si>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</si>
  <si>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</si>
  <si>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</si>
  <si>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</si>
  <si>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</si>
  <si>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</si>
  <si>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</si>
  <si>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</si>
  <si>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</si>
  <si>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</si>
  <si>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NON EJU FEDERATION</t>
  </si>
  <si>
    <t>BANK TRANSFER</t>
  </si>
  <si>
    <t>REFUND</t>
  </si>
  <si>
    <t>PAID IN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</si>
</sst>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00"/>
    <numFmt numFmtId="167" formatCode="[$-405]dddd\ d\.\ mmmm\ yyyy"/>
    <numFmt numFmtId="168" formatCode="dd/mm/yyyy;@"/>
    <numFmt numFmtId="169" formatCode="[$-1F0000]dddd\ d\.\ mmmm\ yyyy"/>
    <numFmt numFmtId="170" formatCode="[$-20000]ddd\,\ mmm\ dd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8"/>
      <color theme="1"/>
      <name val="Tahoma"/>
      <family val="2"/>
      <charset val="238"/>
    </font>
    <font>
      <b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14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49" fontId="7" fillId="0" borderId="0" xfId="0" applyNumberFormat="1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0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2" fillId="0" borderId="0" xfId="0" applyFont="1" applyProtection="1">
      <protection hidden="1"/>
    </xf>
    <xf numFmtId="0" fontId="14" fillId="0" borderId="15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7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16" xfId="0" applyFont="1" applyBorder="1" applyAlignment="1" applyProtection="1">
      <protection hidden="1"/>
    </xf>
    <xf numFmtId="0" fontId="14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16" xfId="0" applyFont="1" applyBorder="1" applyAlignment="1" applyProtection="1">
      <protection hidden="1"/>
    </xf>
    <xf numFmtId="0" fontId="14" fillId="0" borderId="12" xfId="0" applyFont="1" applyBorder="1" applyAlignment="1" applyProtection="1">
      <protection hidden="1"/>
    </xf>
    <xf numFmtId="0" fontId="14" fillId="0" borderId="13" xfId="0" applyFont="1" applyBorder="1" applyAlignment="1" applyProtection="1">
      <protection hidden="1"/>
    </xf>
    <xf numFmtId="0" fontId="14" fillId="0" borderId="14" xfId="0" applyFont="1" applyBorder="1" applyAlignment="1" applyProtection="1">
      <protection hidden="1"/>
    </xf>
    <xf numFmtId="0" fontId="14" fillId="3" borderId="0" xfId="0" applyFont="1" applyFill="1" applyBorder="1" applyAlignment="1" applyProtection="1">
      <protection hidden="1"/>
    </xf>
    <xf numFmtId="0" fontId="14" fillId="3" borderId="16" xfId="0" applyFont="1" applyFill="1" applyBorder="1" applyAlignment="1" applyProtection="1">
      <protection hidden="1"/>
    </xf>
    <xf numFmtId="0" fontId="14" fillId="3" borderId="15" xfId="0" applyFont="1" applyFill="1" applyBorder="1" applyAlignment="1" applyProtection="1">
      <protection hidden="1"/>
    </xf>
    <xf numFmtId="0" fontId="14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wrapText="1"/>
      <protection hidden="1"/>
    </xf>
    <xf numFmtId="164" fontId="1" fillId="0" borderId="24" xfId="0" applyNumberFormat="1" applyFont="1" applyBorder="1" applyAlignment="1" applyProtection="1">
      <alignment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164" fontId="26" fillId="0" borderId="29" xfId="0" applyNumberFormat="1" applyFont="1" applyBorder="1" applyAlignment="1" applyProtection="1">
      <alignment wrapText="1"/>
      <protection hidden="1"/>
    </xf>
    <xf numFmtId="0" fontId="0" fillId="0" borderId="15" xfId="0" applyBorder="1" applyProtection="1">
      <protection hidden="1"/>
    </xf>
    <xf numFmtId="164" fontId="26" fillId="0" borderId="38" xfId="0" applyNumberFormat="1" applyFont="1" applyBorder="1" applyAlignment="1" applyProtection="1">
      <alignment wrapText="1"/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49" fontId="7" fillId="0" borderId="16" xfId="0" applyNumberFormat="1" applyFont="1" applyBorder="1" applyAlignment="1" applyProtection="1">
      <alignment vertic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10" borderId="1" xfId="0" applyFont="1" applyFill="1" applyBorder="1" applyAlignment="1" applyProtection="1">
      <protection hidden="1"/>
    </xf>
    <xf numFmtId="0" fontId="1" fillId="11" borderId="1" xfId="0" applyFont="1" applyFill="1" applyBorder="1" applyAlignment="1" applyProtection="1"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1" fontId="1" fillId="11" borderId="1" xfId="0" applyNumberFormat="1" applyFont="1" applyFill="1" applyBorder="1" applyAlignment="1" applyProtection="1">
      <alignment horizontal="center"/>
      <protection hidden="1"/>
    </xf>
    <xf numFmtId="164" fontId="1" fillId="11" borderId="1" xfId="0" applyNumberFormat="1" applyFont="1" applyFill="1" applyBorder="1" applyAlignment="1" applyProtection="1">
      <alignment horizontal="center"/>
      <protection hidden="1"/>
    </xf>
    <xf numFmtId="0" fontId="22" fillId="9" borderId="1" xfId="0" applyFont="1" applyFill="1" applyBorder="1" applyAlignment="1" applyProtection="1">
      <alignment horizontal="center" vertical="center"/>
      <protection hidden="1"/>
    </xf>
    <xf numFmtId="0" fontId="1" fillId="10" borderId="1" xfId="0" applyFont="1" applyFill="1" applyBorder="1" applyAlignment="1" applyProtection="1">
      <alignment horizontal="center"/>
      <protection hidden="1"/>
    </xf>
    <xf numFmtId="1" fontId="1" fillId="10" borderId="1" xfId="0" applyNumberFormat="1" applyFont="1" applyFill="1" applyBorder="1" applyAlignment="1" applyProtection="1">
      <alignment horizontal="center"/>
      <protection hidden="1"/>
    </xf>
    <xf numFmtId="164" fontId="1" fillId="10" borderId="1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0" fontId="0" fillId="12" borderId="1" xfId="0" applyFill="1" applyBorder="1" applyAlignment="1" applyProtection="1">
      <alignment horizontal="center"/>
      <protection hidden="1"/>
    </xf>
    <xf numFmtId="166" fontId="0" fillId="2" borderId="3" xfId="0" applyNumberFormat="1" applyFill="1" applyBorder="1" applyAlignment="1" applyProtection="1">
      <alignment horizontal="center" vertical="center"/>
      <protection locked="0"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0" borderId="0" xfId="0" applyNumberFormat="1" applyProtection="1">
      <protection hidden="1"/>
    </xf>
    <xf numFmtId="168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170" fontId="0" fillId="0" borderId="0" xfId="0" applyNumberFormat="1" applyProtection="1">
      <protection hidden="1"/>
    </xf>
    <xf numFmtId="170" fontId="31" fillId="0" borderId="0" xfId="0" applyNumberFormat="1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/>
    <xf numFmtId="164" fontId="1" fillId="3" borderId="38" xfId="0" applyNumberFormat="1" applyFont="1" applyFill="1" applyBorder="1" applyAlignment="1" applyProtection="1">
      <alignment wrapText="1"/>
      <protection hidden="1"/>
    </xf>
    <xf numFmtId="0" fontId="1" fillId="3" borderId="0" xfId="0" applyFont="1" applyFill="1" applyBorder="1" applyAlignment="1" applyProtection="1">
      <alignment horizontal="center" wrapText="1"/>
      <protection hidden="1"/>
    </xf>
    <xf numFmtId="164" fontId="1" fillId="3" borderId="0" xfId="0" applyNumberFormat="1" applyFont="1" applyFill="1" applyBorder="1" applyAlignment="1" applyProtection="1">
      <alignment wrapText="1"/>
      <protection hidden="1"/>
    </xf>
    <xf numFmtId="0" fontId="18" fillId="0" borderId="0" xfId="0" applyFont="1" applyAlignment="1" applyProtection="1">
      <alignment horizontal="center"/>
      <protection hidden="1"/>
    </xf>
    <xf numFmtId="164" fontId="30" fillId="8" borderId="1" xfId="0" applyNumberFormat="1" applyFont="1" applyFill="1" applyBorder="1" applyAlignment="1" applyProtection="1">
      <alignment horizontal="right"/>
      <protection hidden="1"/>
    </xf>
    <xf numFmtId="0" fontId="28" fillId="8" borderId="39" xfId="0" applyFont="1" applyFill="1" applyBorder="1" applyAlignment="1" applyProtection="1">
      <alignment horizontal="center" vertical="center"/>
      <protection hidden="1"/>
    </xf>
    <xf numFmtId="0" fontId="28" fillId="8" borderId="40" xfId="0" applyFont="1" applyFill="1" applyBorder="1" applyAlignment="1" applyProtection="1">
      <alignment horizontal="center" vertical="center"/>
      <protection hidden="1"/>
    </xf>
    <xf numFmtId="0" fontId="28" fillId="8" borderId="17" xfId="0" applyFont="1" applyFill="1" applyBorder="1" applyAlignment="1" applyProtection="1">
      <alignment horizontal="center" vertical="center"/>
      <protection hidden="1"/>
    </xf>
    <xf numFmtId="0" fontId="28" fillId="8" borderId="42" xfId="0" applyFont="1" applyFill="1" applyBorder="1" applyAlignment="1" applyProtection="1">
      <alignment horizontal="center" vertical="center"/>
      <protection hidden="1"/>
    </xf>
    <xf numFmtId="0" fontId="28" fillId="8" borderId="0" xfId="0" applyFont="1" applyFill="1" applyBorder="1" applyAlignment="1" applyProtection="1">
      <alignment horizontal="center" vertical="center"/>
      <protection hidden="1"/>
    </xf>
    <xf numFmtId="0" fontId="28" fillId="8" borderId="19" xfId="0" applyFont="1" applyFill="1" applyBorder="1" applyAlignment="1" applyProtection="1">
      <alignment horizontal="center" vertical="center"/>
      <protection hidden="1"/>
    </xf>
    <xf numFmtId="0" fontId="28" fillId="8" borderId="41" xfId="0" applyFont="1" applyFill="1" applyBorder="1" applyAlignment="1" applyProtection="1">
      <alignment horizontal="center" vertical="center"/>
      <protection hidden="1"/>
    </xf>
    <xf numFmtId="0" fontId="28" fillId="8" borderId="11" xfId="0" applyFont="1" applyFill="1" applyBorder="1" applyAlignment="1" applyProtection="1">
      <alignment horizontal="center" vertical="center"/>
      <protection hidden="1"/>
    </xf>
    <xf numFmtId="0" fontId="28" fillId="8" borderId="18" xfId="0" applyFont="1" applyFill="1" applyBorder="1" applyAlignment="1" applyProtection="1">
      <alignment horizontal="center" vertic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0" fontId="29" fillId="8" borderId="1" xfId="0" applyFont="1" applyFill="1" applyBorder="1" applyAlignment="1" applyProtection="1">
      <alignment horizontal="center" vertical="center" wrapText="1"/>
      <protection hidden="1"/>
    </xf>
    <xf numFmtId="164" fontId="1" fillId="10" borderId="1" xfId="0" applyNumberFormat="1" applyFont="1" applyFill="1" applyBorder="1" applyAlignment="1" applyProtection="1">
      <alignment horizontal="right"/>
      <protection hidden="1"/>
    </xf>
    <xf numFmtId="164" fontId="21" fillId="9" borderId="5" xfId="0" applyNumberFormat="1" applyFont="1" applyFill="1" applyBorder="1" applyAlignment="1" applyProtection="1">
      <alignment horizontal="right"/>
      <protection hidden="1"/>
    </xf>
    <xf numFmtId="0" fontId="21" fillId="9" borderId="4" xfId="0" applyFont="1" applyFill="1" applyBorder="1" applyAlignment="1" applyProtection="1">
      <alignment horizontal="right"/>
      <protection hidden="1"/>
    </xf>
    <xf numFmtId="0" fontId="17" fillId="5" borderId="1" xfId="0" applyFont="1" applyFill="1" applyBorder="1" applyAlignment="1" applyProtection="1">
      <alignment horizontal="center"/>
      <protection hidden="1"/>
    </xf>
    <xf numFmtId="0" fontId="20" fillId="5" borderId="1" xfId="0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alignment horizontal="right"/>
      <protection hidden="1"/>
    </xf>
    <xf numFmtId="0" fontId="17" fillId="5" borderId="5" xfId="0" applyFont="1" applyFill="1" applyBorder="1" applyAlignment="1" applyProtection="1">
      <alignment horizontal="center"/>
      <protection hidden="1"/>
    </xf>
    <xf numFmtId="0" fontId="17" fillId="5" borderId="6" xfId="0" applyFont="1" applyFill="1" applyBorder="1" applyAlignment="1" applyProtection="1">
      <alignment horizontal="center"/>
      <protection hidden="1"/>
    </xf>
    <xf numFmtId="0" fontId="17" fillId="5" borderId="4" xfId="0" applyFont="1" applyFill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12" borderId="3" xfId="0" applyFont="1" applyFill="1" applyBorder="1" applyAlignment="1" applyProtection="1">
      <alignment horizontal="center" vertical="center" wrapText="1"/>
      <protection hidden="1"/>
    </xf>
    <xf numFmtId="164" fontId="1" fillId="4" borderId="1" xfId="0" applyNumberFormat="1" applyFont="1" applyFill="1" applyBorder="1" applyAlignment="1" applyProtection="1">
      <alignment horizontal="right"/>
      <protection hidden="1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164" fontId="25" fillId="7" borderId="1" xfId="0" applyNumberFormat="1" applyFont="1" applyFill="1" applyBorder="1" applyAlignment="1" applyProtection="1">
      <alignment horizontal="right" vertical="center"/>
      <protection hidden="1"/>
    </xf>
    <xf numFmtId="0" fontId="25" fillId="7" borderId="1" xfId="0" applyFont="1" applyFill="1" applyBorder="1" applyAlignment="1" applyProtection="1">
      <alignment horizontal="right" vertical="center"/>
      <protection hidden="1"/>
    </xf>
    <xf numFmtId="0" fontId="24" fillId="7" borderId="1" xfId="0" applyFont="1" applyFill="1" applyBorder="1" applyAlignment="1" applyProtection="1">
      <alignment horizontal="center" vertical="center" wrapText="1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2" fillId="6" borderId="6" xfId="0" applyFont="1" applyFill="1" applyBorder="1" applyAlignment="1" applyProtection="1">
      <alignment horizontal="center"/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1" fillId="12" borderId="1" xfId="0" applyFont="1" applyFill="1" applyBorder="1" applyAlignment="1" applyProtection="1">
      <alignment horizontal="center" vertical="center" wrapText="1"/>
      <protection hidden="1"/>
    </xf>
    <xf numFmtId="0" fontId="2" fillId="12" borderId="5" xfId="0" applyFont="1" applyFill="1" applyBorder="1" applyAlignment="1" applyProtection="1">
      <alignment horizontal="center"/>
      <protection hidden="1"/>
    </xf>
    <xf numFmtId="0" fontId="2" fillId="12" borderId="6" xfId="0" applyFont="1" applyFill="1" applyBorder="1" applyAlignment="1" applyProtection="1">
      <alignment horizontal="center"/>
      <protection hidden="1"/>
    </xf>
    <xf numFmtId="164" fontId="1" fillId="11" borderId="1" xfId="0" applyNumberFormat="1" applyFont="1" applyFill="1" applyBorder="1" applyAlignment="1" applyProtection="1">
      <alignment horizontal="right"/>
      <protection hidden="1"/>
    </xf>
    <xf numFmtId="0" fontId="29" fillId="8" borderId="1" xfId="0" applyFont="1" applyFill="1" applyBorder="1" applyAlignment="1" applyProtection="1">
      <alignment horizontal="right" vertical="center" wrapText="1"/>
      <protection hidden="1"/>
    </xf>
    <xf numFmtId="0" fontId="23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22" fillId="9" borderId="1" xfId="0" applyFont="1" applyFill="1" applyBorder="1" applyAlignment="1" applyProtection="1">
      <alignment horizontal="center" vertical="center" wrapText="1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1" fillId="6" borderId="3" xfId="0" applyFont="1" applyFill="1" applyBorder="1" applyAlignment="1" applyProtection="1">
      <alignment horizontal="center" vertical="center" wrapText="1"/>
      <protection hidden="1"/>
    </xf>
    <xf numFmtId="164" fontId="17" fillId="5" borderId="5" xfId="0" applyNumberFormat="1" applyFont="1" applyFill="1" applyBorder="1" applyAlignment="1" applyProtection="1">
      <alignment horizontal="right"/>
      <protection hidden="1"/>
    </xf>
    <xf numFmtId="0" fontId="17" fillId="5" borderId="4" xfId="0" applyFont="1" applyFill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1" fillId="9" borderId="1" xfId="0" applyFont="1" applyFill="1" applyBorder="1" applyAlignment="1" applyProtection="1">
      <alignment horizontal="center"/>
      <protection hidden="1"/>
    </xf>
    <xf numFmtId="0" fontId="22" fillId="9" borderId="1" xfId="0" applyFont="1" applyFill="1" applyBorder="1" applyAlignment="1" applyProtection="1">
      <alignment horizontal="right" vertical="center" wrapText="1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7" xfId="0" applyFont="1" applyFill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6" fillId="0" borderId="7" xfId="0" applyFont="1" applyBorder="1" applyAlignment="1" applyProtection="1">
      <alignment horizontal="center" wrapText="1"/>
      <protection hidden="1"/>
    </xf>
    <xf numFmtId="0" fontId="26" fillId="0" borderId="8" xfId="0" applyFont="1" applyBorder="1" applyAlignment="1" applyProtection="1">
      <alignment horizontal="center" wrapText="1"/>
      <protection hidden="1"/>
    </xf>
    <xf numFmtId="0" fontId="26" fillId="0" borderId="37" xfId="0" applyFont="1" applyBorder="1" applyAlignment="1" applyProtection="1">
      <alignment horizontal="center" wrapText="1"/>
      <protection hidden="1"/>
    </xf>
    <xf numFmtId="0" fontId="26" fillId="0" borderId="20" xfId="0" applyFont="1" applyBorder="1" applyAlignment="1" applyProtection="1">
      <alignment horizontal="center" wrapText="1"/>
      <protection hidden="1"/>
    </xf>
    <xf numFmtId="0" fontId="26" fillId="0" borderId="21" xfId="0" applyFont="1" applyBorder="1" applyAlignment="1" applyProtection="1">
      <alignment horizontal="center" wrapText="1"/>
      <protection hidden="1"/>
    </xf>
    <xf numFmtId="0" fontId="26" fillId="0" borderId="22" xfId="0" applyFont="1" applyBorder="1" applyAlignment="1" applyProtection="1">
      <alignment horizontal="center" wrapText="1"/>
      <protection hidden="1"/>
    </xf>
    <xf numFmtId="0" fontId="1" fillId="0" borderId="30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26" fillId="0" borderId="26" xfId="0" applyFont="1" applyBorder="1" applyAlignment="1" applyProtection="1">
      <alignment horizontal="center" wrapText="1"/>
      <protection hidden="1"/>
    </xf>
    <xf numFmtId="0" fontId="26" fillId="0" borderId="27" xfId="0" applyFont="1" applyBorder="1" applyAlignment="1" applyProtection="1">
      <alignment horizontal="center" wrapText="1"/>
      <protection hidden="1"/>
    </xf>
    <xf numFmtId="0" fontId="26" fillId="0" borderId="28" xfId="0" applyFont="1" applyBorder="1" applyAlignment="1" applyProtection="1">
      <alignment horizontal="center" wrapText="1"/>
      <protection hidden="1"/>
    </xf>
    <xf numFmtId="0" fontId="26" fillId="0" borderId="34" xfId="0" applyFont="1" applyBorder="1" applyAlignment="1" applyProtection="1">
      <alignment horizontal="center" vertical="center" wrapText="1"/>
      <protection hidden="1"/>
    </xf>
    <xf numFmtId="0" fontId="26" fillId="0" borderId="35" xfId="0" applyFont="1" applyBorder="1" applyAlignment="1" applyProtection="1">
      <alignment horizontal="center" vertical="center" wrapText="1"/>
      <protection hidden="1"/>
    </xf>
    <xf numFmtId="0" fontId="26" fillId="0" borderId="43" xfId="0" applyFont="1" applyBorder="1" applyAlignment="1" applyProtection="1">
      <alignment horizontal="center" vertical="center" wrapText="1"/>
      <protection hidden="1"/>
    </xf>
    <xf numFmtId="0" fontId="26" fillId="0" borderId="12" xfId="0" applyFont="1" applyBorder="1" applyAlignment="1" applyProtection="1">
      <alignment horizontal="center" vertical="center" wrapText="1"/>
      <protection hidden="1"/>
    </xf>
    <xf numFmtId="0" fontId="26" fillId="0" borderId="13" xfId="0" applyFont="1" applyBorder="1" applyAlignment="1" applyProtection="1">
      <alignment horizontal="center" vertical="center" wrapText="1"/>
      <protection hidden="1"/>
    </xf>
    <xf numFmtId="0" fontId="26" fillId="0" borderId="44" xfId="0" applyFont="1" applyBorder="1" applyAlignment="1" applyProtection="1">
      <alignment horizontal="center" vertical="center" wrapText="1"/>
      <protection hidden="1"/>
    </xf>
    <xf numFmtId="164" fontId="1" fillId="0" borderId="45" xfId="0" applyNumberFormat="1" applyFont="1" applyBorder="1" applyAlignment="1" applyProtection="1">
      <alignment horizontal="center" wrapText="1"/>
      <protection hidden="1"/>
    </xf>
    <xf numFmtId="164" fontId="1" fillId="0" borderId="46" xfId="0" applyNumberFormat="1" applyFont="1" applyBorder="1" applyAlignment="1" applyProtection="1">
      <alignment horizontal="center" wrapText="1"/>
      <protection hidden="1"/>
    </xf>
    <xf numFmtId="0" fontId="13" fillId="0" borderId="31" xfId="0" applyFont="1" applyBorder="1" applyAlignment="1" applyProtection="1">
      <alignment horizontal="center" vertical="center"/>
      <protection hidden="1"/>
    </xf>
    <xf numFmtId="0" fontId="13" fillId="0" borderId="32" xfId="0" applyFont="1" applyBorder="1" applyAlignment="1" applyProtection="1">
      <alignment horizontal="center" vertical="center"/>
      <protection hidden="1"/>
    </xf>
    <xf numFmtId="0" fontId="13" fillId="0" borderId="33" xfId="0" applyFont="1" applyBorder="1" applyAlignment="1" applyProtection="1">
      <alignment horizontal="center" vertical="center"/>
      <protection hidden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24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/>
      <protection hidden="1"/>
    </xf>
    <xf numFmtId="0" fontId="16" fillId="0" borderId="35" xfId="0" applyFont="1" applyBorder="1" applyAlignment="1" applyProtection="1">
      <alignment horizontal="center"/>
      <protection hidden="1"/>
    </xf>
    <xf numFmtId="0" fontId="16" fillId="0" borderId="36" xfId="0" applyFont="1" applyBorder="1" applyAlignment="1" applyProtection="1">
      <alignment horizontal="center"/>
      <protection hidden="1"/>
    </xf>
    <xf numFmtId="0" fontId="16" fillId="0" borderId="15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16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center"/>
      <protection hidden="1"/>
    </xf>
    <xf numFmtId="0" fontId="16" fillId="0" borderId="14" xfId="0" applyFont="1" applyBorder="1" applyAlignment="1" applyProtection="1">
      <alignment horizontal="center"/>
      <protection hidden="1"/>
    </xf>
    <xf numFmtId="164" fontId="10" fillId="0" borderId="9" xfId="0" applyNumberFormat="1" applyFont="1" applyBorder="1" applyAlignment="1" applyProtection="1">
      <alignment horizontal="center"/>
      <protection hidden="1"/>
    </xf>
    <xf numFmtId="164" fontId="10" fillId="0" borderId="10" xfId="0" applyNumberFormat="1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right"/>
      <protection hidden="1"/>
    </xf>
    <xf numFmtId="1" fontId="5" fillId="0" borderId="0" xfId="0" applyNumberFormat="1" applyFont="1" applyBorder="1" applyAlignment="1" applyProtection="1">
      <alignment horizontal="left"/>
      <protection hidden="1"/>
    </xf>
    <xf numFmtId="14" fontId="5" fillId="0" borderId="0" xfId="0" applyNumberFormat="1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16" xfId="0" applyFont="1" applyBorder="1" applyAlignment="1" applyProtection="1">
      <alignment horizontal="center"/>
      <protection hidden="1"/>
    </xf>
    <xf numFmtId="0" fontId="19" fillId="0" borderId="20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center"/>
      <protection hidden="1"/>
    </xf>
    <xf numFmtId="0" fontId="19" fillId="0" borderId="22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2</xdr:row>
      <xdr:rowOff>12700</xdr:rowOff>
    </xdr:to>
    <xdr:pic>
      <xdr:nvPicPr>
        <xdr:cNvPr id="3" name="obrázek 2" descr="Logo for Letterhead">
          <a:extLst>
            <a:ext uri="{FF2B5EF4-FFF2-40B4-BE49-F238E27FC236}">
              <a16:creationId xmlns:a16="http://schemas.microsoft.com/office/drawing/2014/main" id="{79C57949-8EAE-4F2B-950D-53C776A778DA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7346950" cy="9461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388620</xdr:colOff>
      <xdr:row>44</xdr:row>
      <xdr:rowOff>333375</xdr:rowOff>
    </xdr:from>
    <xdr:to>
      <xdr:col>7</xdr:col>
      <xdr:colOff>121920</xdr:colOff>
      <xdr:row>47</xdr:row>
      <xdr:rowOff>123825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0772775"/>
          <a:ext cx="113538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335280</xdr:colOff>
      <xdr:row>41</xdr:row>
      <xdr:rowOff>180974</xdr:rowOff>
    </xdr:from>
    <xdr:to>
      <xdr:col>9</xdr:col>
      <xdr:colOff>230505</xdr:colOff>
      <xdr:row>47</xdr:row>
      <xdr:rowOff>106679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88380" y="8806814"/>
          <a:ext cx="1297305" cy="1183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"/>
  <sheetViews>
    <sheetView showZeros="0" tabSelected="1" zoomScale="120" zoomScaleNormal="120" workbookViewId="0">
      <selection activeCell="B7" sqref="B7:I7"/>
    </sheetView>
  </sheetViews>
  <sheetFormatPr baseColWidth="10" defaultColWidth="9.08984375" defaultRowHeight="14.5" x14ac:dyDescent="0.35"/>
  <cols>
    <col min="1" max="1" width="15.6328125" style="1" customWidth="1"/>
    <col min="2" max="2" width="9.08984375" style="1" customWidth="1"/>
    <col min="3" max="3" width="11.453125" style="1" bestFit="1" customWidth="1"/>
    <col min="4" max="4" width="21.36328125" style="1" bestFit="1" customWidth="1"/>
    <col min="5" max="5" width="9.08984375" style="1"/>
    <col min="6" max="6" width="11.90625" style="1" customWidth="1"/>
    <col min="7" max="8" width="9.08984375" style="1"/>
    <col min="9" max="9" width="10.453125" style="1" customWidth="1"/>
    <col min="10" max="16384" width="9.08984375" style="1"/>
  </cols>
  <sheetData>
    <row r="1" spans="1:10" ht="51.65" customHeight="1" x14ac:dyDescent="0.55000000000000004">
      <c r="A1" s="89"/>
      <c r="B1" s="89"/>
      <c r="C1" s="89"/>
      <c r="D1" s="89"/>
      <c r="E1" s="89"/>
      <c r="F1" s="89"/>
      <c r="G1" s="89"/>
      <c r="H1" s="89"/>
      <c r="I1" s="89"/>
    </row>
    <row r="2" spans="1:10" ht="22" x14ac:dyDescent="0.4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22" x14ac:dyDescent="0.4">
      <c r="A3" s="113" t="s">
        <v>50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2" customHeight="1" x14ac:dyDescent="0.55000000000000004">
      <c r="A4" s="35"/>
      <c r="B4" s="35"/>
      <c r="C4" s="35"/>
      <c r="D4" s="35"/>
      <c r="E4" s="35"/>
      <c r="F4" s="35"/>
      <c r="G4" s="35"/>
      <c r="H4" s="35"/>
      <c r="I4" s="35"/>
    </row>
    <row r="5" spans="1:10" ht="35.4" customHeight="1" x14ac:dyDescent="0.35">
      <c r="A5" s="131" t="s">
        <v>48</v>
      </c>
      <c r="B5" s="131"/>
      <c r="C5" s="131"/>
      <c r="D5" s="131"/>
      <c r="E5" s="131"/>
      <c r="F5" s="131"/>
      <c r="G5" s="131"/>
      <c r="H5" s="131"/>
      <c r="I5" s="131"/>
    </row>
    <row r="6" spans="1:10" s="34" customFormat="1" ht="35.4" customHeight="1" x14ac:dyDescent="0.35">
      <c r="A6" s="138" t="s">
        <v>15</v>
      </c>
      <c r="B6" s="138"/>
      <c r="C6" s="138"/>
      <c r="D6" s="138"/>
      <c r="E6" s="138"/>
      <c r="F6" s="138"/>
      <c r="G6" s="138"/>
      <c r="H6" s="138"/>
      <c r="I6" s="138"/>
    </row>
    <row r="7" spans="1:10" ht="44.4" customHeight="1" x14ac:dyDescent="0.35">
      <c r="A7" s="45" t="s">
        <v>47</v>
      </c>
      <c r="B7" s="132" t="s">
        <v>63</v>
      </c>
      <c r="C7" s="132"/>
      <c r="D7" s="132"/>
      <c r="E7" s="132"/>
      <c r="F7" s="132"/>
      <c r="G7" s="132"/>
      <c r="H7" s="132"/>
      <c r="I7" s="132"/>
    </row>
    <row r="8" spans="1:10" ht="27" customHeight="1" x14ac:dyDescent="0.35">
      <c r="A8" s="45" t="s">
        <v>16</v>
      </c>
      <c r="B8" s="117" t="s">
        <v>64</v>
      </c>
      <c r="C8" s="117"/>
      <c r="D8" s="117"/>
      <c r="E8" s="117"/>
      <c r="F8" s="117"/>
      <c r="G8" s="117"/>
      <c r="H8" s="117"/>
      <c r="I8" s="117"/>
      <c r="J8" s="34"/>
    </row>
    <row r="9" spans="1:10" ht="17.5" x14ac:dyDescent="0.35">
      <c r="A9" s="123" t="s">
        <v>43</v>
      </c>
      <c r="B9" s="124"/>
      <c r="C9" s="124"/>
      <c r="D9" s="124"/>
      <c r="E9" s="125"/>
      <c r="F9" s="127" t="s">
        <v>44</v>
      </c>
      <c r="G9" s="128"/>
      <c r="H9" s="128"/>
      <c r="I9" s="128"/>
    </row>
    <row r="10" spans="1:10" ht="18" customHeight="1" x14ac:dyDescent="0.35">
      <c r="A10" s="134" t="s">
        <v>0</v>
      </c>
      <c r="B10" s="122" t="s">
        <v>9</v>
      </c>
      <c r="C10" s="122"/>
      <c r="D10" s="134" t="s">
        <v>10</v>
      </c>
      <c r="E10" s="134" t="s">
        <v>12</v>
      </c>
      <c r="F10" s="114" t="s">
        <v>1</v>
      </c>
      <c r="G10" s="126" t="s">
        <v>11</v>
      </c>
      <c r="H10" s="126"/>
      <c r="I10" s="114" t="s">
        <v>12</v>
      </c>
    </row>
    <row r="11" spans="1:10" ht="18" customHeight="1" x14ac:dyDescent="0.35">
      <c r="A11" s="135"/>
      <c r="B11" s="60" t="s">
        <v>60</v>
      </c>
      <c r="C11" s="74" t="s">
        <v>61</v>
      </c>
      <c r="D11" s="135"/>
      <c r="E11" s="135"/>
      <c r="F11" s="115"/>
      <c r="G11" s="75" t="s">
        <v>60</v>
      </c>
      <c r="H11" s="76" t="s">
        <v>61</v>
      </c>
      <c r="I11" s="115"/>
    </row>
    <row r="12" spans="1:10" ht="18" customHeight="1" x14ac:dyDescent="0.35">
      <c r="A12" s="38"/>
      <c r="B12" s="78"/>
      <c r="C12" s="77"/>
      <c r="D12" s="6"/>
      <c r="E12" s="40"/>
      <c r="F12" s="38"/>
      <c r="G12" s="78"/>
      <c r="H12" s="77"/>
      <c r="I12" s="41"/>
    </row>
    <row r="13" spans="1:10" ht="18" customHeight="1" x14ac:dyDescent="0.35">
      <c r="A13" s="38"/>
      <c r="B13" s="78"/>
      <c r="C13" s="77"/>
      <c r="D13" s="6"/>
      <c r="E13" s="40"/>
      <c r="F13" s="38"/>
      <c r="G13" s="78"/>
      <c r="H13" s="77"/>
      <c r="I13" s="41"/>
    </row>
    <row r="14" spans="1:10" ht="18" customHeight="1" x14ac:dyDescent="0.35">
      <c r="A14" s="38"/>
      <c r="B14" s="78"/>
      <c r="C14" s="77"/>
      <c r="D14" s="6"/>
      <c r="E14" s="40"/>
      <c r="F14" s="38"/>
      <c r="G14" s="78"/>
      <c r="H14" s="77"/>
      <c r="I14" s="41"/>
    </row>
    <row r="15" spans="1:10" ht="18" customHeight="1" x14ac:dyDescent="0.35">
      <c r="A15" s="38"/>
      <c r="B15" s="78"/>
      <c r="C15" s="77"/>
      <c r="D15" s="6"/>
      <c r="E15" s="40"/>
      <c r="F15" s="38"/>
      <c r="G15" s="78"/>
      <c r="H15" s="77"/>
      <c r="I15" s="41"/>
    </row>
    <row r="16" spans="1:10" ht="18" customHeight="1" x14ac:dyDescent="0.35">
      <c r="A16" s="38"/>
      <c r="B16" s="78"/>
      <c r="C16" s="77"/>
      <c r="D16" s="6"/>
      <c r="E16" s="40"/>
      <c r="F16" s="38"/>
      <c r="G16" s="78"/>
      <c r="H16" s="77"/>
      <c r="I16" s="41"/>
    </row>
    <row r="17" spans="1:9" ht="18.5" x14ac:dyDescent="0.45">
      <c r="A17" s="139" t="s">
        <v>37</v>
      </c>
      <c r="B17" s="139"/>
      <c r="C17" s="139"/>
      <c r="D17" s="139"/>
      <c r="E17" s="139"/>
      <c r="F17" s="139"/>
      <c r="G17" s="139"/>
      <c r="H17" s="139"/>
      <c r="I17" s="139"/>
    </row>
    <row r="18" spans="1:9" ht="15" customHeight="1" x14ac:dyDescent="0.35">
      <c r="A18" s="68" t="s">
        <v>39</v>
      </c>
      <c r="B18" s="133" t="s">
        <v>0</v>
      </c>
      <c r="C18" s="133" t="s">
        <v>1</v>
      </c>
      <c r="D18" s="133" t="s">
        <v>5</v>
      </c>
      <c r="E18" s="133" t="s">
        <v>6</v>
      </c>
      <c r="F18" s="133" t="s">
        <v>2</v>
      </c>
      <c r="G18" s="133" t="s">
        <v>8</v>
      </c>
      <c r="H18" s="140" t="s">
        <v>3</v>
      </c>
      <c r="I18" s="140"/>
    </row>
    <row r="19" spans="1:9" x14ac:dyDescent="0.35">
      <c r="A19" s="7" t="s">
        <v>51</v>
      </c>
      <c r="B19" s="133"/>
      <c r="C19" s="133"/>
      <c r="D19" s="133"/>
      <c r="E19" s="133"/>
      <c r="F19" s="133"/>
      <c r="G19" s="133"/>
      <c r="H19" s="140"/>
      <c r="I19" s="140"/>
    </row>
    <row r="20" spans="1:9" x14ac:dyDescent="0.35">
      <c r="A20" s="64" t="s">
        <v>4</v>
      </c>
      <c r="B20" s="38"/>
      <c r="C20" s="38"/>
      <c r="D20" s="65">
        <f>+E20</f>
        <v>0</v>
      </c>
      <c r="E20" s="37"/>
      <c r="F20" s="66">
        <f>IF((C20-B20)=0,0,IF((C20-B20)&gt;0,C20-B20,"ERROR"))</f>
        <v>0</v>
      </c>
      <c r="G20" s="67">
        <f>IF(E20=0,0,(IF($A$19="Sports Centre",0,IF($A$19="Ostrov",0,95))))</f>
        <v>0</v>
      </c>
      <c r="H20" s="129">
        <f>IF(F20=0,0,IF($A$19="Sports Centre",IF(F20&lt;=5,550*E20,110*E20*F20),IF($A$19="Ostrov",IF(F20&lt;=3,330*E20,110*E20*F20),95*E20*F20)))</f>
        <v>0</v>
      </c>
      <c r="I20" s="129">
        <f>IF($A$19="Sports Centre",0,IF($A$19="Ostrov",0,70))</f>
        <v>0</v>
      </c>
    </row>
    <row r="21" spans="1:9" x14ac:dyDescent="0.35">
      <c r="A21" s="64" t="s">
        <v>4</v>
      </c>
      <c r="B21" s="38"/>
      <c r="C21" s="38"/>
      <c r="D21" s="65">
        <f t="shared" ref="D21" si="0">+E21</f>
        <v>0</v>
      </c>
      <c r="E21" s="37"/>
      <c r="F21" s="66">
        <f t="shared" ref="F21:F30" si="1">IF((C21-B21)=0,0,IF((C21-B21)&gt;0,C21-B21,"ERROR"))</f>
        <v>0</v>
      </c>
      <c r="G21" s="67">
        <f t="shared" ref="G21:G22" si="2">IF(E21=0,0,(IF($A$19="Sports Centre",0,IF($A$19="Ostrov",0,95))))</f>
        <v>0</v>
      </c>
      <c r="H21" s="129">
        <f t="shared" ref="H21:H22" si="3">IF(F21=0,0,IF($A$19="Sports Centre",IF(F21&lt;=5,550*E21,110*E21*F21),IF($A$19="Ostrov",IF(F21&lt;=3,330*E21,110*E21*F21),95*E21*F21)))</f>
        <v>0</v>
      </c>
      <c r="I21" s="129">
        <f t="shared" ref="I21:I22" si="4">IF($A$19="Sports Centre",0,IF($A$19="Ostrov",0,70))</f>
        <v>0</v>
      </c>
    </row>
    <row r="22" spans="1:9" x14ac:dyDescent="0.35">
      <c r="A22" s="64" t="s">
        <v>4</v>
      </c>
      <c r="B22" s="38"/>
      <c r="C22" s="38"/>
      <c r="D22" s="65">
        <f t="shared" ref="D22" si="5">+E22</f>
        <v>0</v>
      </c>
      <c r="E22" s="37"/>
      <c r="F22" s="66">
        <f t="shared" si="1"/>
        <v>0</v>
      </c>
      <c r="G22" s="67">
        <f t="shared" si="2"/>
        <v>0</v>
      </c>
      <c r="H22" s="129">
        <f t="shared" si="3"/>
        <v>0</v>
      </c>
      <c r="I22" s="129">
        <f t="shared" si="4"/>
        <v>0</v>
      </c>
    </row>
    <row r="23" spans="1:9" x14ac:dyDescent="0.35">
      <c r="A23" s="43" t="s">
        <v>13</v>
      </c>
      <c r="B23" s="38"/>
      <c r="C23" s="38"/>
      <c r="D23" s="44">
        <f>IF(MOD(E23,2)=0,E23/2,"ERROR")</f>
        <v>0</v>
      </c>
      <c r="E23" s="37"/>
      <c r="F23" s="42">
        <f t="shared" si="1"/>
        <v>0</v>
      </c>
      <c r="G23" s="59">
        <f>IF(ISNUMBER(D23),IF(E23=0,0,(IF($A$19="Sports Centre",0,IF($A$19="Ostrov",0,70)))),"ERROR")</f>
        <v>0</v>
      </c>
      <c r="H23" s="116">
        <f>IF(F23=0,0,IF(ISNUMBER(D23),IF($A$19="Sports Centre",IF(F23&lt;=5,350*E23,70*E23*F23),IF($A$19="Ostrov",IF(F23&lt;=3,270*E23,90*E23*F23),70*E23*F23)),"ERROR"))</f>
        <v>0</v>
      </c>
      <c r="I23" s="116">
        <f>IF($A$19="Sports Centre",0,IF($A$19="Ostrov",0,70))</f>
        <v>0</v>
      </c>
    </row>
    <row r="24" spans="1:9" x14ac:dyDescent="0.35">
      <c r="A24" s="43" t="s">
        <v>13</v>
      </c>
      <c r="B24" s="38"/>
      <c r="C24" s="38"/>
      <c r="D24" s="44">
        <f t="shared" ref="D24:D26" si="6">IF(MOD(E24,2)=0,E24/2,"ERROR")</f>
        <v>0</v>
      </c>
      <c r="E24" s="37"/>
      <c r="F24" s="42">
        <f t="shared" si="1"/>
        <v>0</v>
      </c>
      <c r="G24" s="59">
        <f t="shared" ref="G24:G30" si="7">IF(ISNUMBER(D24),IF(E24=0,0,(IF($A$19="Sports Centre",0,IF($A$19="Ostrov",0,70)))),"ERROR")</f>
        <v>0</v>
      </c>
      <c r="H24" s="116">
        <f t="shared" ref="H24:H30" si="8">IF(F24=0,0,IF(ISNUMBER(D24),IF($A$19="Sports Centre",IF(F24&lt;=5,350*E24,70*E24*F24),IF($A$19="Ostrov",IF(F24&lt;=3,270*E24,90*E24*F24),70*E24*F24)),"ERROR"))</f>
        <v>0</v>
      </c>
      <c r="I24" s="116">
        <f t="shared" ref="I24:I30" si="9">IF($A$19="Sports Centre",0,IF($A$19="Ostrov",0,70))</f>
        <v>0</v>
      </c>
    </row>
    <row r="25" spans="1:9" x14ac:dyDescent="0.35">
      <c r="A25" s="43" t="s">
        <v>13</v>
      </c>
      <c r="B25" s="38"/>
      <c r="C25" s="38"/>
      <c r="D25" s="44">
        <f t="shared" si="6"/>
        <v>0</v>
      </c>
      <c r="E25" s="37"/>
      <c r="F25" s="42">
        <f t="shared" si="1"/>
        <v>0</v>
      </c>
      <c r="G25" s="59">
        <f t="shared" si="7"/>
        <v>0</v>
      </c>
      <c r="H25" s="116">
        <f t="shared" si="8"/>
        <v>0</v>
      </c>
      <c r="I25" s="116">
        <f t="shared" si="9"/>
        <v>0</v>
      </c>
    </row>
    <row r="26" spans="1:9" x14ac:dyDescent="0.35">
      <c r="A26" s="43" t="s">
        <v>13</v>
      </c>
      <c r="B26" s="38"/>
      <c r="C26" s="38"/>
      <c r="D26" s="44">
        <f t="shared" si="6"/>
        <v>0</v>
      </c>
      <c r="E26" s="37"/>
      <c r="F26" s="42">
        <f t="shared" si="1"/>
        <v>0</v>
      </c>
      <c r="G26" s="59">
        <f t="shared" si="7"/>
        <v>0</v>
      </c>
      <c r="H26" s="116">
        <f t="shared" si="8"/>
        <v>0</v>
      </c>
      <c r="I26" s="116">
        <f t="shared" si="9"/>
        <v>0</v>
      </c>
    </row>
    <row r="27" spans="1:9" x14ac:dyDescent="0.35">
      <c r="A27" s="63" t="s">
        <v>14</v>
      </c>
      <c r="B27" s="38"/>
      <c r="C27" s="38"/>
      <c r="D27" s="69">
        <f>IF(MOD(E27,3)=0,E27/3,"ERROR")</f>
        <v>0</v>
      </c>
      <c r="E27" s="37"/>
      <c r="F27" s="70">
        <f t="shared" si="1"/>
        <v>0</v>
      </c>
      <c r="G27" s="71">
        <f t="shared" si="7"/>
        <v>0</v>
      </c>
      <c r="H27" s="104">
        <f t="shared" si="8"/>
        <v>0</v>
      </c>
      <c r="I27" s="104">
        <f t="shared" si="9"/>
        <v>0</v>
      </c>
    </row>
    <row r="28" spans="1:9" x14ac:dyDescent="0.35">
      <c r="A28" s="63" t="s">
        <v>14</v>
      </c>
      <c r="B28" s="38"/>
      <c r="C28" s="38"/>
      <c r="D28" s="69">
        <f>IF(MOD(E28,3)=0,E28/3,"ERROR")</f>
        <v>0</v>
      </c>
      <c r="E28" s="37"/>
      <c r="F28" s="70">
        <f t="shared" si="1"/>
        <v>0</v>
      </c>
      <c r="G28" s="71">
        <f t="shared" si="7"/>
        <v>0</v>
      </c>
      <c r="H28" s="104">
        <f t="shared" si="8"/>
        <v>0</v>
      </c>
      <c r="I28" s="104">
        <f t="shared" si="9"/>
        <v>0</v>
      </c>
    </row>
    <row r="29" spans="1:9" x14ac:dyDescent="0.35">
      <c r="A29" s="63" t="s">
        <v>14</v>
      </c>
      <c r="B29" s="38"/>
      <c r="C29" s="38"/>
      <c r="D29" s="69">
        <f>IF(MOD(E29,3)=0,E29/3,"ERROR")</f>
        <v>0</v>
      </c>
      <c r="E29" s="37"/>
      <c r="F29" s="70">
        <f t="shared" si="1"/>
        <v>0</v>
      </c>
      <c r="G29" s="71">
        <f t="shared" si="7"/>
        <v>0</v>
      </c>
      <c r="H29" s="104">
        <f t="shared" si="8"/>
        <v>0</v>
      </c>
      <c r="I29" s="104">
        <f t="shared" si="9"/>
        <v>0</v>
      </c>
    </row>
    <row r="30" spans="1:9" x14ac:dyDescent="0.35">
      <c r="A30" s="63" t="s">
        <v>14</v>
      </c>
      <c r="B30" s="38"/>
      <c r="C30" s="38"/>
      <c r="D30" s="69">
        <f>IF(MOD(E30,3)=0,E30/3,"ERROR")</f>
        <v>0</v>
      </c>
      <c r="E30" s="37"/>
      <c r="F30" s="70">
        <f t="shared" si="1"/>
        <v>0</v>
      </c>
      <c r="G30" s="71">
        <f t="shared" si="7"/>
        <v>0</v>
      </c>
      <c r="H30" s="104">
        <f t="shared" si="8"/>
        <v>0</v>
      </c>
      <c r="I30" s="104">
        <f t="shared" si="9"/>
        <v>0</v>
      </c>
    </row>
    <row r="31" spans="1:9" s="34" customFormat="1" ht="18.5" x14ac:dyDescent="0.45">
      <c r="A31" s="100" t="s">
        <v>45</v>
      </c>
      <c r="B31" s="101"/>
      <c r="C31" s="101"/>
      <c r="D31" s="101"/>
      <c r="E31" s="101"/>
      <c r="F31" s="101"/>
      <c r="G31" s="102"/>
      <c r="H31" s="105">
        <f>+H20+H21+H22+H23+H24+H25+H26+H27+H28+H29+H30</f>
        <v>0</v>
      </c>
      <c r="I31" s="106"/>
    </row>
    <row r="32" spans="1:9" ht="18.5" x14ac:dyDescent="0.45">
      <c r="A32" s="107" t="s">
        <v>41</v>
      </c>
      <c r="B32" s="107"/>
      <c r="C32" s="107"/>
      <c r="D32" s="107"/>
      <c r="E32" s="107"/>
      <c r="F32" s="107"/>
      <c r="G32" s="107"/>
      <c r="H32" s="107"/>
      <c r="I32" s="107"/>
    </row>
    <row r="33" spans="1:9" ht="18.5" x14ac:dyDescent="0.45">
      <c r="A33" s="108" t="s">
        <v>54</v>
      </c>
      <c r="B33" s="108"/>
      <c r="C33" s="108"/>
      <c r="D33" s="108"/>
      <c r="E33" s="108"/>
      <c r="F33" s="108"/>
      <c r="G33" s="39"/>
      <c r="H33" s="121"/>
      <c r="I33" s="121"/>
    </row>
    <row r="34" spans="1:9" ht="18.5" x14ac:dyDescent="0.45">
      <c r="A34" s="108" t="s">
        <v>42</v>
      </c>
      <c r="B34" s="108"/>
      <c r="C34" s="108"/>
      <c r="D34" s="108"/>
      <c r="E34" s="108"/>
      <c r="F34" s="108"/>
      <c r="G34" s="39"/>
      <c r="H34" s="109">
        <f>IF(G34&gt;=0,IF(G33="YES",+G34*30,+G34*100),"ERROR")</f>
        <v>0</v>
      </c>
      <c r="I34" s="109"/>
    </row>
    <row r="35" spans="1:9" ht="18.5" x14ac:dyDescent="0.45">
      <c r="A35" s="110" t="s">
        <v>46</v>
      </c>
      <c r="B35" s="111"/>
      <c r="C35" s="111"/>
      <c r="D35" s="111"/>
      <c r="E35" s="111"/>
      <c r="F35" s="111"/>
      <c r="G35" s="112"/>
      <c r="H35" s="136">
        <f>+H34</f>
        <v>0</v>
      </c>
      <c r="I35" s="137"/>
    </row>
    <row r="36" spans="1:9" ht="18" customHeight="1" x14ac:dyDescent="0.35">
      <c r="A36" s="91" t="s">
        <v>57</v>
      </c>
      <c r="B36" s="92"/>
      <c r="C36" s="92"/>
      <c r="D36" s="92"/>
      <c r="E36" s="92"/>
      <c r="F36" s="93"/>
      <c r="G36" s="103" t="s">
        <v>58</v>
      </c>
      <c r="H36" s="130" t="s">
        <v>3</v>
      </c>
      <c r="I36" s="130"/>
    </row>
    <row r="37" spans="1:9" ht="18" customHeight="1" x14ac:dyDescent="0.35">
      <c r="A37" s="94"/>
      <c r="B37" s="95"/>
      <c r="C37" s="95"/>
      <c r="D37" s="95"/>
      <c r="E37" s="95"/>
      <c r="F37" s="96"/>
      <c r="G37" s="103"/>
      <c r="H37" s="130"/>
      <c r="I37" s="130"/>
    </row>
    <row r="38" spans="1:9" ht="18" customHeight="1" x14ac:dyDescent="0.35">
      <c r="A38" s="97"/>
      <c r="B38" s="98"/>
      <c r="C38" s="98"/>
      <c r="D38" s="98"/>
      <c r="E38" s="98"/>
      <c r="F38" s="99"/>
      <c r="G38" s="39"/>
      <c r="H38" s="90">
        <f>IF(G38&gt;=0,+G38*20,"ERROR")</f>
        <v>0</v>
      </c>
      <c r="I38" s="90"/>
    </row>
    <row r="39" spans="1:9" ht="46.75" customHeight="1" x14ac:dyDescent="0.35">
      <c r="A39" s="120" t="s">
        <v>7</v>
      </c>
      <c r="B39" s="120"/>
      <c r="C39" s="120"/>
      <c r="D39" s="120"/>
      <c r="E39" s="120"/>
      <c r="F39" s="120"/>
      <c r="G39" s="120"/>
      <c r="H39" s="118">
        <f>+H38+H35+H31</f>
        <v>0</v>
      </c>
      <c r="I39" s="119"/>
    </row>
    <row r="40" spans="1:9" ht="49.25" customHeight="1" x14ac:dyDescent="0.35"/>
    <row r="41" spans="1:9" x14ac:dyDescent="0.35">
      <c r="B41" s="83">
        <v>43527</v>
      </c>
      <c r="C41" s="79"/>
      <c r="D41" s="82">
        <f>+B43</f>
        <v>43529</v>
      </c>
      <c r="E41" s="5"/>
      <c r="F41" s="61" t="s">
        <v>51</v>
      </c>
      <c r="G41" s="1" t="s">
        <v>55</v>
      </c>
      <c r="H41" s="72">
        <v>1E-8</v>
      </c>
      <c r="I41" s="73">
        <v>1E-8</v>
      </c>
    </row>
    <row r="42" spans="1:9" x14ac:dyDescent="0.35">
      <c r="B42" s="83">
        <f>+B41+1</f>
        <v>43528</v>
      </c>
      <c r="C42" s="79"/>
      <c r="D42" s="82">
        <f>+D41+1</f>
        <v>43530</v>
      </c>
      <c r="E42" s="5"/>
      <c r="F42" s="36" t="s">
        <v>52</v>
      </c>
      <c r="G42" s="1" t="s">
        <v>56</v>
      </c>
      <c r="H42" s="1">
        <v>1</v>
      </c>
      <c r="I42" s="73">
        <v>5</v>
      </c>
    </row>
    <row r="43" spans="1:9" x14ac:dyDescent="0.35">
      <c r="B43" s="83">
        <f>+B42+1</f>
        <v>43529</v>
      </c>
      <c r="C43" s="79"/>
      <c r="D43" s="82">
        <f>+D42+1</f>
        <v>43531</v>
      </c>
      <c r="E43" s="5"/>
      <c r="F43" s="62" t="s">
        <v>53</v>
      </c>
      <c r="H43" s="1">
        <f>+H42+1</f>
        <v>2</v>
      </c>
      <c r="I43" s="1">
        <f>+I42+5</f>
        <v>10</v>
      </c>
    </row>
    <row r="44" spans="1:9" x14ac:dyDescent="0.35">
      <c r="B44" s="83">
        <f t="shared" ref="B44:B46" si="10">+B43+1</f>
        <v>43530</v>
      </c>
      <c r="C44" s="79"/>
      <c r="D44" s="82">
        <f t="shared" ref="D44:D47" si="11">+D43+1</f>
        <v>43532</v>
      </c>
      <c r="E44" s="5"/>
      <c r="H44" s="1">
        <f t="shared" ref="H44:H64" si="12">+H43+1</f>
        <v>3</v>
      </c>
      <c r="I44" s="1">
        <f t="shared" ref="I44:I52" si="13">+I43+5</f>
        <v>15</v>
      </c>
    </row>
    <row r="45" spans="1:9" x14ac:dyDescent="0.35">
      <c r="B45" s="83">
        <f t="shared" si="10"/>
        <v>43531</v>
      </c>
      <c r="C45" s="79"/>
      <c r="D45" s="82">
        <f t="shared" si="11"/>
        <v>43533</v>
      </c>
      <c r="H45" s="1">
        <f t="shared" si="12"/>
        <v>4</v>
      </c>
      <c r="I45" s="1">
        <f t="shared" si="13"/>
        <v>20</v>
      </c>
    </row>
    <row r="46" spans="1:9" x14ac:dyDescent="0.35">
      <c r="B46" s="83">
        <f t="shared" si="10"/>
        <v>43532</v>
      </c>
      <c r="C46" s="79"/>
      <c r="D46" s="82">
        <f t="shared" si="11"/>
        <v>43534</v>
      </c>
      <c r="H46" s="1">
        <f t="shared" si="12"/>
        <v>5</v>
      </c>
      <c r="I46" s="1">
        <f t="shared" si="13"/>
        <v>25</v>
      </c>
    </row>
    <row r="47" spans="1:9" x14ac:dyDescent="0.35">
      <c r="B47" s="79"/>
      <c r="C47" s="79"/>
      <c r="D47" s="82">
        <f t="shared" si="11"/>
        <v>43535</v>
      </c>
      <c r="H47" s="1">
        <f t="shared" si="12"/>
        <v>6</v>
      </c>
      <c r="I47" s="1">
        <f t="shared" si="13"/>
        <v>30</v>
      </c>
    </row>
    <row r="48" spans="1:9" x14ac:dyDescent="0.35">
      <c r="H48" s="1">
        <f t="shared" si="12"/>
        <v>7</v>
      </c>
      <c r="I48" s="1">
        <f t="shared" si="13"/>
        <v>35</v>
      </c>
    </row>
    <row r="49" spans="4:10" x14ac:dyDescent="0.35">
      <c r="H49" s="1">
        <f t="shared" si="12"/>
        <v>8</v>
      </c>
      <c r="I49" s="1">
        <f t="shared" si="13"/>
        <v>40</v>
      </c>
    </row>
    <row r="50" spans="4:10" x14ac:dyDescent="0.35">
      <c r="H50" s="1">
        <f t="shared" si="12"/>
        <v>9</v>
      </c>
      <c r="I50" s="1">
        <f t="shared" si="13"/>
        <v>45</v>
      </c>
    </row>
    <row r="51" spans="4:10" x14ac:dyDescent="0.35">
      <c r="H51" s="1">
        <f t="shared" si="12"/>
        <v>10</v>
      </c>
      <c r="I51" s="1">
        <f t="shared" si="13"/>
        <v>50</v>
      </c>
    </row>
    <row r="52" spans="4:10" x14ac:dyDescent="0.35">
      <c r="H52" s="1">
        <f t="shared" si="12"/>
        <v>11</v>
      </c>
      <c r="I52" s="1">
        <f t="shared" si="13"/>
        <v>55</v>
      </c>
    </row>
    <row r="53" spans="4:10" x14ac:dyDescent="0.35">
      <c r="H53" s="1">
        <f t="shared" si="12"/>
        <v>12</v>
      </c>
    </row>
    <row r="54" spans="4:10" x14ac:dyDescent="0.35">
      <c r="D54" s="80"/>
      <c r="H54" s="1">
        <f t="shared" si="12"/>
        <v>13</v>
      </c>
    </row>
    <row r="55" spans="4:10" x14ac:dyDescent="0.35">
      <c r="H55" s="1">
        <f t="shared" si="12"/>
        <v>14</v>
      </c>
    </row>
    <row r="56" spans="4:10" x14ac:dyDescent="0.35">
      <c r="H56" s="1">
        <f t="shared" si="12"/>
        <v>15</v>
      </c>
    </row>
    <row r="57" spans="4:10" x14ac:dyDescent="0.35">
      <c r="H57" s="1">
        <f t="shared" si="12"/>
        <v>16</v>
      </c>
      <c r="J57" s="81"/>
    </row>
    <row r="58" spans="4:10" x14ac:dyDescent="0.35">
      <c r="H58" s="1">
        <f t="shared" si="12"/>
        <v>17</v>
      </c>
    </row>
    <row r="59" spans="4:10" x14ac:dyDescent="0.35">
      <c r="H59" s="1">
        <f t="shared" si="12"/>
        <v>18</v>
      </c>
    </row>
    <row r="60" spans="4:10" x14ac:dyDescent="0.35">
      <c r="H60" s="1">
        <f t="shared" si="12"/>
        <v>19</v>
      </c>
    </row>
    <row r="61" spans="4:10" x14ac:dyDescent="0.35">
      <c r="H61" s="1">
        <f t="shared" si="12"/>
        <v>20</v>
      </c>
    </row>
    <row r="62" spans="4:10" x14ac:dyDescent="0.35">
      <c r="H62" s="1">
        <f t="shared" si="12"/>
        <v>21</v>
      </c>
    </row>
    <row r="63" spans="4:10" x14ac:dyDescent="0.35">
      <c r="H63" s="1">
        <f t="shared" si="12"/>
        <v>22</v>
      </c>
    </row>
    <row r="64" spans="4:10" x14ac:dyDescent="0.35">
      <c r="H64" s="1">
        <f t="shared" si="12"/>
        <v>23</v>
      </c>
    </row>
  </sheetData>
  <sheetProtection algorithmName="SHA-512" hashValue="lc3vk20PFVtLoS7ZrOfTjIm4M5KYbjzsZnGCgbh9kXWRoyMS5KdsUwD0SZh9MWq+or52riiWJju3m9eagxOgFg==" saltValue="yxdG8SskChY91vTqHJ2RIg==" spinCount="100000" sheet="1" objects="1" scenarios="1" selectLockedCells="1"/>
  <mergeCells count="50">
    <mergeCell ref="A17:I17"/>
    <mergeCell ref="H18:I19"/>
    <mergeCell ref="H23:I23"/>
    <mergeCell ref="H24:I24"/>
    <mergeCell ref="H36:I37"/>
    <mergeCell ref="A5:I5"/>
    <mergeCell ref="B7:I7"/>
    <mergeCell ref="B18:B19"/>
    <mergeCell ref="C18:C19"/>
    <mergeCell ref="D18:D19"/>
    <mergeCell ref="E18:E19"/>
    <mergeCell ref="A10:A11"/>
    <mergeCell ref="E10:E11"/>
    <mergeCell ref="H35:I35"/>
    <mergeCell ref="A6:I6"/>
    <mergeCell ref="G18:G19"/>
    <mergeCell ref="F18:F19"/>
    <mergeCell ref="D10:D11"/>
    <mergeCell ref="F10:F11"/>
    <mergeCell ref="H25:I25"/>
    <mergeCell ref="H26:I26"/>
    <mergeCell ref="B8:I8"/>
    <mergeCell ref="H39:I39"/>
    <mergeCell ref="A39:G39"/>
    <mergeCell ref="A33:F33"/>
    <mergeCell ref="H33:I33"/>
    <mergeCell ref="B10:C10"/>
    <mergeCell ref="A9:E9"/>
    <mergeCell ref="G10:H10"/>
    <mergeCell ref="F9:I9"/>
    <mergeCell ref="I10:I11"/>
    <mergeCell ref="H20:I20"/>
    <mergeCell ref="H21:I21"/>
    <mergeCell ref="H22:I22"/>
    <mergeCell ref="A1:I1"/>
    <mergeCell ref="H38:I38"/>
    <mergeCell ref="A36:F38"/>
    <mergeCell ref="A31:G31"/>
    <mergeCell ref="G36:G37"/>
    <mergeCell ref="H27:I27"/>
    <mergeCell ref="H28:I28"/>
    <mergeCell ref="H29:I29"/>
    <mergeCell ref="H30:I30"/>
    <mergeCell ref="H31:I31"/>
    <mergeCell ref="A32:I32"/>
    <mergeCell ref="A34:F34"/>
    <mergeCell ref="H34:I34"/>
    <mergeCell ref="A35:G35"/>
    <mergeCell ref="A2:J2"/>
    <mergeCell ref="A3:J3"/>
  </mergeCells>
  <dataValidations count="6">
    <dataValidation type="list" allowBlank="1" showInputMessage="1" showErrorMessage="1" sqref="A19" xr:uid="{00000000-0002-0000-0000-000000000000}">
      <formula1>$F$41:$F$43</formula1>
    </dataValidation>
    <dataValidation type="list" allowBlank="1" showInputMessage="1" showErrorMessage="1" sqref="G33" xr:uid="{00000000-0002-0000-0000-000001000000}">
      <formula1>$G$41:$G$42</formula1>
    </dataValidation>
    <dataValidation type="list" allowBlank="1" showInputMessage="1" showErrorMessage="1" sqref="B20:B30 A12:A16" xr:uid="{00000000-0002-0000-0000-000002000000}">
      <formula1>$B$41:$B$46</formula1>
    </dataValidation>
    <dataValidation type="list" allowBlank="1" showInputMessage="1" showErrorMessage="1" sqref="B12:B16 G12:G16" xr:uid="{00000000-0002-0000-0000-000003000000}">
      <formula1>$H$41:$H$64</formula1>
    </dataValidation>
    <dataValidation type="list" allowBlank="1" showInputMessage="1" showErrorMessage="1" sqref="C12:C16 H12:H16" xr:uid="{00000000-0002-0000-0000-000004000000}">
      <formula1>$I$41:$I$52</formula1>
    </dataValidation>
    <dataValidation type="list" allowBlank="1" showInputMessage="1" showErrorMessage="1" sqref="C20:C30 F12:F16" xr:uid="{00000000-0002-0000-0000-000005000000}">
      <formula1>$D$41:$D$47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709050-557F-4EA1-96B8-C6CB349B0439}">
          <x14:formula1>
            <xm:f>invoice!$L$1:$L$52</xm:f>
          </x14:formula1>
          <xm:sqref>B7:I7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2"/>
  <sheetViews>
    <sheetView showZeros="0" topLeftCell="A26" workbookViewId="0">
      <selection activeCell="B13" sqref="B13:I13"/>
    </sheetView>
  </sheetViews>
  <sheetFormatPr baseColWidth="10" defaultColWidth="9.08984375" defaultRowHeight="14.5" x14ac:dyDescent="0.35"/>
  <cols>
    <col min="1" max="1" width="9.08984375" style="1"/>
    <col min="2" max="2" width="27" style="1" customWidth="1"/>
    <col min="3" max="4" width="9.08984375" style="1"/>
    <col min="5" max="5" width="9.08984375" style="1" customWidth="1"/>
    <col min="6" max="6" width="9.08984375" style="1"/>
    <col min="7" max="8" width="11.36328125" style="1" customWidth="1"/>
    <col min="9" max="11" width="9.08984375" style="1"/>
    <col min="12" max="12" width="40.54296875" style="1" hidden="1" customWidth="1"/>
    <col min="13" max="13" width="0" style="1" hidden="1" customWidth="1"/>
    <col min="14" max="16384" width="9.08984375" style="1"/>
  </cols>
  <sheetData>
    <row r="1" spans="2:13" ht="34.25" customHeight="1" thickBot="1" x14ac:dyDescent="0.4">
      <c r="L1" s="84" t="s">
        <v>63</v>
      </c>
    </row>
    <row r="2" spans="2:13" ht="15" customHeight="1" x14ac:dyDescent="0.35">
      <c r="B2" s="165" t="s">
        <v>22</v>
      </c>
      <c r="C2" s="166"/>
      <c r="D2" s="166"/>
      <c r="E2" s="166"/>
      <c r="F2" s="166"/>
      <c r="G2" s="166"/>
      <c r="H2" s="166"/>
      <c r="I2" s="167"/>
      <c r="J2" s="47"/>
      <c r="L2" s="85" t="s">
        <v>65</v>
      </c>
      <c r="M2">
        <v>10000</v>
      </c>
    </row>
    <row r="3" spans="2:13" ht="15.75" customHeight="1" x14ac:dyDescent="0.35">
      <c r="B3" s="168"/>
      <c r="C3" s="169"/>
      <c r="D3" s="169"/>
      <c r="E3" s="169"/>
      <c r="F3" s="169"/>
      <c r="G3" s="169"/>
      <c r="H3" s="169"/>
      <c r="I3" s="170"/>
      <c r="J3" s="47"/>
      <c r="L3" s="85" t="s">
        <v>66</v>
      </c>
      <c r="M3">
        <f>+M2+10000</f>
        <v>20000</v>
      </c>
    </row>
    <row r="4" spans="2:13" ht="15.5" x14ac:dyDescent="0.35">
      <c r="B4" s="18" t="s">
        <v>23</v>
      </c>
      <c r="C4" s="19"/>
      <c r="D4" s="19"/>
      <c r="E4" s="21" t="s">
        <v>24</v>
      </c>
      <c r="F4" s="19" t="s">
        <v>40</v>
      </c>
      <c r="G4" s="19"/>
      <c r="H4" s="19"/>
      <c r="I4" s="22"/>
      <c r="L4" s="85" t="s">
        <v>67</v>
      </c>
      <c r="M4">
        <f t="shared" ref="M4:M39" si="0">+M3+10000</f>
        <v>30000</v>
      </c>
    </row>
    <row r="5" spans="2:13" ht="15.5" x14ac:dyDescent="0.35">
      <c r="B5" s="18" t="s">
        <v>25</v>
      </c>
      <c r="C5" s="19"/>
      <c r="D5" s="19"/>
      <c r="E5" s="24"/>
      <c r="F5" s="25" t="s">
        <v>26</v>
      </c>
      <c r="G5" s="25"/>
      <c r="H5" s="25"/>
      <c r="I5" s="26"/>
      <c r="L5" s="85" t="s">
        <v>68</v>
      </c>
      <c r="M5">
        <f t="shared" si="0"/>
        <v>40000</v>
      </c>
    </row>
    <row r="6" spans="2:13" ht="15.5" x14ac:dyDescent="0.35">
      <c r="B6" s="18" t="s">
        <v>27</v>
      </c>
      <c r="C6" s="19"/>
      <c r="D6" s="19"/>
      <c r="E6" s="24"/>
      <c r="F6" s="25" t="s">
        <v>28</v>
      </c>
      <c r="G6" s="25"/>
      <c r="H6" s="25"/>
      <c r="I6" s="26"/>
      <c r="L6" s="85" t="s">
        <v>69</v>
      </c>
      <c r="M6">
        <f t="shared" si="0"/>
        <v>50000</v>
      </c>
    </row>
    <row r="7" spans="2:13" s="34" customFormat="1" ht="15.5" x14ac:dyDescent="0.35">
      <c r="B7" s="32" t="s">
        <v>29</v>
      </c>
      <c r="C7" s="30"/>
      <c r="D7" s="30"/>
      <c r="E7" s="33" t="s">
        <v>30</v>
      </c>
      <c r="F7" s="30" t="s">
        <v>38</v>
      </c>
      <c r="G7" s="30"/>
      <c r="H7" s="30"/>
      <c r="I7" s="31"/>
      <c r="L7" s="85" t="s">
        <v>70</v>
      </c>
      <c r="M7">
        <f t="shared" si="0"/>
        <v>60000</v>
      </c>
    </row>
    <row r="8" spans="2:13" ht="15.5" x14ac:dyDescent="0.35">
      <c r="B8" s="18" t="s">
        <v>31</v>
      </c>
      <c r="C8" s="19"/>
      <c r="D8" s="19"/>
      <c r="E8" s="21" t="s">
        <v>32</v>
      </c>
      <c r="F8" s="30" t="s">
        <v>33</v>
      </c>
      <c r="G8" s="30"/>
      <c r="H8" s="30"/>
      <c r="I8" s="31"/>
      <c r="L8" s="85" t="s">
        <v>71</v>
      </c>
      <c r="M8">
        <f t="shared" si="0"/>
        <v>70000</v>
      </c>
    </row>
    <row r="9" spans="2:13" ht="15.5" x14ac:dyDescent="0.35">
      <c r="B9" s="18" t="s">
        <v>34</v>
      </c>
      <c r="C9" s="19"/>
      <c r="D9" s="19"/>
      <c r="E9" s="21" t="s">
        <v>35</v>
      </c>
      <c r="F9" s="30" t="s">
        <v>36</v>
      </c>
      <c r="G9" s="30"/>
      <c r="H9" s="30"/>
      <c r="I9" s="31"/>
      <c r="L9" s="85" t="s">
        <v>72</v>
      </c>
      <c r="M9">
        <f t="shared" si="0"/>
        <v>80000</v>
      </c>
    </row>
    <row r="10" spans="2:13" ht="16" thickBot="1" x14ac:dyDescent="0.4">
      <c r="B10" s="27" t="s">
        <v>62</v>
      </c>
      <c r="C10" s="28"/>
      <c r="D10" s="28"/>
      <c r="E10" s="28"/>
      <c r="F10" s="28"/>
      <c r="G10" s="28"/>
      <c r="H10" s="28"/>
      <c r="I10" s="29"/>
      <c r="L10" s="85" t="s">
        <v>73</v>
      </c>
      <c r="M10">
        <f t="shared" si="0"/>
        <v>90000</v>
      </c>
    </row>
    <row r="11" spans="2:13" ht="16" thickBot="1" x14ac:dyDescent="0.4">
      <c r="B11" s="18"/>
      <c r="C11" s="19"/>
      <c r="D11" s="19"/>
      <c r="E11" s="23"/>
      <c r="F11" s="20"/>
      <c r="G11" s="19"/>
      <c r="H11" s="19"/>
      <c r="I11" s="22"/>
      <c r="J11" s="19"/>
      <c r="L11" s="85" t="s">
        <v>74</v>
      </c>
      <c r="M11">
        <f t="shared" si="0"/>
        <v>100000</v>
      </c>
    </row>
    <row r="12" spans="2:13" ht="20" x14ac:dyDescent="0.4">
      <c r="B12" s="171">
        <f>+forms!A1</f>
        <v>0</v>
      </c>
      <c r="C12" s="172"/>
      <c r="D12" s="172"/>
      <c r="E12" s="172"/>
      <c r="F12" s="172"/>
      <c r="G12" s="172"/>
      <c r="H12" s="172"/>
      <c r="I12" s="173"/>
      <c r="J12" s="48"/>
      <c r="L12" s="85" t="s">
        <v>75</v>
      </c>
      <c r="M12">
        <f t="shared" si="0"/>
        <v>110000</v>
      </c>
    </row>
    <row r="13" spans="2:13" ht="20" x14ac:dyDescent="0.4">
      <c r="B13" s="174" t="str">
        <f>+forms!A2</f>
        <v>OTC Going for Gold</v>
      </c>
      <c r="C13" s="175"/>
      <c r="D13" s="175"/>
      <c r="E13" s="175"/>
      <c r="F13" s="175"/>
      <c r="G13" s="175"/>
      <c r="H13" s="175"/>
      <c r="I13" s="176"/>
      <c r="J13" s="48"/>
      <c r="K13" s="8"/>
      <c r="L13" s="85" t="s">
        <v>76</v>
      </c>
      <c r="M13">
        <f t="shared" si="0"/>
        <v>120000</v>
      </c>
    </row>
    <row r="14" spans="2:13" ht="20.5" thickBot="1" x14ac:dyDescent="0.45">
      <c r="B14" s="177" t="str">
        <f>+forms!A3</f>
        <v xml:space="preserve">Nymburk - Czech Republic </v>
      </c>
      <c r="C14" s="178"/>
      <c r="D14" s="178"/>
      <c r="E14" s="178"/>
      <c r="F14" s="178"/>
      <c r="G14" s="178"/>
      <c r="H14" s="178"/>
      <c r="I14" s="179"/>
      <c r="J14" s="48"/>
      <c r="K14" s="8"/>
      <c r="L14" s="85" t="s">
        <v>77</v>
      </c>
      <c r="M14">
        <f t="shared" si="0"/>
        <v>130000</v>
      </c>
    </row>
    <row r="15" spans="2:13" ht="20" x14ac:dyDescent="0.4">
      <c r="B15" s="182" t="s">
        <v>17</v>
      </c>
      <c r="C15" s="183"/>
      <c r="D15" s="184">
        <f>21900000+VLOOKUP(forms!B7,L1:M63,2,0)+LEN(forms!B8)</f>
        <v>21900013</v>
      </c>
      <c r="E15" s="184"/>
      <c r="F15" s="57" t="s">
        <v>18</v>
      </c>
      <c r="G15" s="185">
        <f ca="1">TODAY()</f>
        <v>43463</v>
      </c>
      <c r="H15" s="185"/>
      <c r="I15" s="58"/>
      <c r="J15" s="8"/>
      <c r="L15" s="85" t="s">
        <v>78</v>
      </c>
      <c r="M15">
        <f t="shared" si="0"/>
        <v>140000</v>
      </c>
    </row>
    <row r="16" spans="2:13" ht="21" x14ac:dyDescent="0.5">
      <c r="B16" s="56"/>
      <c r="C16" s="9" t="s">
        <v>19</v>
      </c>
      <c r="D16" s="186" t="str">
        <f>+forms!B7</f>
        <v>Choose your country from the list. Choose NON EJU Federation (bottom of the list) if applicable.</v>
      </c>
      <c r="E16" s="186"/>
      <c r="F16" s="186"/>
      <c r="G16" s="186"/>
      <c r="H16" s="186"/>
      <c r="I16" s="187"/>
      <c r="J16" s="8"/>
      <c r="L16" s="85" t="s">
        <v>79</v>
      </c>
      <c r="M16">
        <f t="shared" si="0"/>
        <v>150000</v>
      </c>
    </row>
    <row r="17" spans="2:13" ht="21.5" thickBot="1" x14ac:dyDescent="0.55000000000000004">
      <c r="B17" s="54"/>
      <c r="C17" s="9"/>
      <c r="D17" s="186" t="str">
        <f>+forms!B8</f>
        <v>national team</v>
      </c>
      <c r="E17" s="186"/>
      <c r="F17" s="186"/>
      <c r="G17" s="186"/>
      <c r="H17" s="186"/>
      <c r="I17" s="187"/>
      <c r="J17" s="10"/>
      <c r="L17" s="85" t="s">
        <v>80</v>
      </c>
      <c r="M17">
        <f t="shared" si="0"/>
        <v>160000</v>
      </c>
    </row>
    <row r="18" spans="2:13" x14ac:dyDescent="0.35">
      <c r="B18" s="188" t="str">
        <f>+forms!A17</f>
        <v>ACCOMMODATION</v>
      </c>
      <c r="C18" s="189"/>
      <c r="D18" s="189"/>
      <c r="E18" s="189"/>
      <c r="F18" s="189"/>
      <c r="G18" s="189"/>
      <c r="H18" s="189"/>
      <c r="I18" s="190"/>
      <c r="L18" s="85" t="s">
        <v>81</v>
      </c>
      <c r="M18">
        <f t="shared" si="0"/>
        <v>170000</v>
      </c>
    </row>
    <row r="19" spans="2:13" x14ac:dyDescent="0.35">
      <c r="B19" s="49" t="str">
        <f>+forms!A18</f>
        <v>HOTEL</v>
      </c>
      <c r="C19" s="192" t="s">
        <v>0</v>
      </c>
      <c r="D19" s="144" t="s">
        <v>1</v>
      </c>
      <c r="E19" s="144" t="s">
        <v>5</v>
      </c>
      <c r="F19" s="144" t="s">
        <v>6</v>
      </c>
      <c r="G19" s="144" t="s">
        <v>2</v>
      </c>
      <c r="H19" s="144" t="s">
        <v>8</v>
      </c>
      <c r="I19" s="191" t="s">
        <v>3</v>
      </c>
      <c r="L19" s="85" t="s">
        <v>82</v>
      </c>
      <c r="M19">
        <f t="shared" si="0"/>
        <v>180000</v>
      </c>
    </row>
    <row r="20" spans="2:13" x14ac:dyDescent="0.35">
      <c r="B20" s="49" t="str">
        <f>+forms!A19</f>
        <v>Sports Centre</v>
      </c>
      <c r="C20" s="193"/>
      <c r="D20" s="144"/>
      <c r="E20" s="144"/>
      <c r="F20" s="144"/>
      <c r="G20" s="144"/>
      <c r="H20" s="144"/>
      <c r="I20" s="191"/>
      <c r="L20" s="85" t="s">
        <v>83</v>
      </c>
      <c r="M20">
        <f t="shared" si="0"/>
        <v>190000</v>
      </c>
    </row>
    <row r="21" spans="2:13" x14ac:dyDescent="0.35">
      <c r="B21" s="50">
        <f>IF(forms!H20=0,0,+forms!A20)</f>
        <v>0</v>
      </c>
      <c r="C21" s="11">
        <f>+forms!B20</f>
        <v>0</v>
      </c>
      <c r="D21" s="11">
        <f>+forms!C20</f>
        <v>0</v>
      </c>
      <c r="E21" s="12">
        <f>+forms!D20</f>
        <v>0</v>
      </c>
      <c r="F21" s="12">
        <f>+forms!E20</f>
        <v>0</v>
      </c>
      <c r="G21" s="3">
        <f>+forms!F20</f>
        <v>0</v>
      </c>
      <c r="H21" s="4">
        <f>+forms!G20</f>
        <v>0</v>
      </c>
      <c r="I21" s="51">
        <f>+forms!H20</f>
        <v>0</v>
      </c>
      <c r="L21" s="85" t="s">
        <v>84</v>
      </c>
      <c r="M21">
        <f t="shared" si="0"/>
        <v>200000</v>
      </c>
    </row>
    <row r="22" spans="2:13" ht="15.75" customHeight="1" x14ac:dyDescent="0.35">
      <c r="B22" s="50">
        <f>IF(forms!H21=0,0,+forms!A21)</f>
        <v>0</v>
      </c>
      <c r="C22" s="11">
        <f>+forms!B21</f>
        <v>0</v>
      </c>
      <c r="D22" s="11">
        <f>+forms!C21</f>
        <v>0</v>
      </c>
      <c r="E22" s="12">
        <f>+forms!D21</f>
        <v>0</v>
      </c>
      <c r="F22" s="12">
        <f>+forms!E21</f>
        <v>0</v>
      </c>
      <c r="G22" s="3">
        <f>+forms!F21</f>
        <v>0</v>
      </c>
      <c r="H22" s="4">
        <f>+forms!G21</f>
        <v>0</v>
      </c>
      <c r="I22" s="51">
        <f>+forms!H21</f>
        <v>0</v>
      </c>
      <c r="L22" s="85" t="s">
        <v>85</v>
      </c>
      <c r="M22">
        <f t="shared" si="0"/>
        <v>210000</v>
      </c>
    </row>
    <row r="23" spans="2:13" x14ac:dyDescent="0.35">
      <c r="B23" s="50">
        <f>IF(forms!H22=0,0,+forms!A22)</f>
        <v>0</v>
      </c>
      <c r="C23" s="11">
        <f>+forms!B22</f>
        <v>0</v>
      </c>
      <c r="D23" s="11">
        <f>+forms!C22</f>
        <v>0</v>
      </c>
      <c r="E23" s="12">
        <f>+forms!D22</f>
        <v>0</v>
      </c>
      <c r="F23" s="12">
        <f>+forms!E22</f>
        <v>0</v>
      </c>
      <c r="G23" s="3">
        <f>+forms!F22</f>
        <v>0</v>
      </c>
      <c r="H23" s="4">
        <f>+forms!G22</f>
        <v>0</v>
      </c>
      <c r="I23" s="51">
        <f>+forms!H22</f>
        <v>0</v>
      </c>
      <c r="L23" s="85" t="s">
        <v>86</v>
      </c>
      <c r="M23">
        <f t="shared" si="0"/>
        <v>220000</v>
      </c>
    </row>
    <row r="24" spans="2:13" x14ac:dyDescent="0.35">
      <c r="B24" s="50">
        <f>IF(forms!H23=0,0,+forms!A23)</f>
        <v>0</v>
      </c>
      <c r="C24" s="11">
        <f>+forms!B23</f>
        <v>0</v>
      </c>
      <c r="D24" s="11">
        <f>+forms!C23</f>
        <v>0</v>
      </c>
      <c r="E24" s="12">
        <f>+forms!D23</f>
        <v>0</v>
      </c>
      <c r="F24" s="12">
        <f>+forms!E23</f>
        <v>0</v>
      </c>
      <c r="G24" s="3">
        <f>+forms!F23</f>
        <v>0</v>
      </c>
      <c r="H24" s="4">
        <f>+forms!G23</f>
        <v>0</v>
      </c>
      <c r="I24" s="51">
        <f>+forms!H23</f>
        <v>0</v>
      </c>
      <c r="L24" s="85" t="s">
        <v>87</v>
      </c>
      <c r="M24">
        <f t="shared" si="0"/>
        <v>230000</v>
      </c>
    </row>
    <row r="25" spans="2:13" x14ac:dyDescent="0.35">
      <c r="B25" s="50">
        <f>IF(forms!H24=0,0,+forms!A24)</f>
        <v>0</v>
      </c>
      <c r="C25" s="11">
        <f>+forms!B24</f>
        <v>0</v>
      </c>
      <c r="D25" s="11">
        <f>+forms!C24</f>
        <v>0</v>
      </c>
      <c r="E25" s="12">
        <f>+forms!D24</f>
        <v>0</v>
      </c>
      <c r="F25" s="12">
        <f>+forms!E24</f>
        <v>0</v>
      </c>
      <c r="G25" s="3">
        <f>+forms!F24</f>
        <v>0</v>
      </c>
      <c r="H25" s="4">
        <f>+forms!G24</f>
        <v>0</v>
      </c>
      <c r="I25" s="51">
        <f>+forms!H24</f>
        <v>0</v>
      </c>
      <c r="L25" s="85" t="s">
        <v>88</v>
      </c>
      <c r="M25">
        <f t="shared" si="0"/>
        <v>240000</v>
      </c>
    </row>
    <row r="26" spans="2:13" x14ac:dyDescent="0.35">
      <c r="B26" s="50">
        <f>IF(forms!H25=0,0,+forms!A25)</f>
        <v>0</v>
      </c>
      <c r="C26" s="11">
        <f>+forms!B25</f>
        <v>0</v>
      </c>
      <c r="D26" s="11">
        <f>+forms!C25</f>
        <v>0</v>
      </c>
      <c r="E26" s="12">
        <f>+forms!D25</f>
        <v>0</v>
      </c>
      <c r="F26" s="12">
        <f>+forms!E25</f>
        <v>0</v>
      </c>
      <c r="G26" s="3">
        <f>+forms!F25</f>
        <v>0</v>
      </c>
      <c r="H26" s="4">
        <f>+forms!G25</f>
        <v>0</v>
      </c>
      <c r="I26" s="51">
        <f>+forms!H25</f>
        <v>0</v>
      </c>
      <c r="L26" s="85" t="s">
        <v>89</v>
      </c>
      <c r="M26">
        <f t="shared" si="0"/>
        <v>250000</v>
      </c>
    </row>
    <row r="27" spans="2:13" x14ac:dyDescent="0.35">
      <c r="B27" s="50">
        <f>IF(forms!H26=0,0,+forms!A26)</f>
        <v>0</v>
      </c>
      <c r="C27" s="11">
        <f>+forms!B26</f>
        <v>0</v>
      </c>
      <c r="D27" s="11">
        <f>+forms!C26</f>
        <v>0</v>
      </c>
      <c r="E27" s="12">
        <f>+forms!D26</f>
        <v>0</v>
      </c>
      <c r="F27" s="12">
        <f>+forms!E26</f>
        <v>0</v>
      </c>
      <c r="G27" s="3">
        <f>+forms!F26</f>
        <v>0</v>
      </c>
      <c r="H27" s="4">
        <f>+forms!G26</f>
        <v>0</v>
      </c>
      <c r="I27" s="51">
        <f>+forms!H26</f>
        <v>0</v>
      </c>
      <c r="L27" s="85" t="s">
        <v>90</v>
      </c>
      <c r="M27">
        <f t="shared" si="0"/>
        <v>260000</v>
      </c>
    </row>
    <row r="28" spans="2:13" x14ac:dyDescent="0.35">
      <c r="B28" s="50">
        <f>IF(forms!H27=0,0,+forms!A27)</f>
        <v>0</v>
      </c>
      <c r="C28" s="11">
        <f>+forms!B27</f>
        <v>0</v>
      </c>
      <c r="D28" s="11">
        <f>+forms!C27</f>
        <v>0</v>
      </c>
      <c r="E28" s="12">
        <f>+forms!D27</f>
        <v>0</v>
      </c>
      <c r="F28" s="12">
        <f>+forms!E27</f>
        <v>0</v>
      </c>
      <c r="G28" s="3">
        <f>+forms!F27</f>
        <v>0</v>
      </c>
      <c r="H28" s="4">
        <f>+forms!G27</f>
        <v>0</v>
      </c>
      <c r="I28" s="51">
        <f>+forms!H27</f>
        <v>0</v>
      </c>
      <c r="L28" s="85" t="s">
        <v>91</v>
      </c>
      <c r="M28">
        <f t="shared" si="0"/>
        <v>270000</v>
      </c>
    </row>
    <row r="29" spans="2:13" x14ac:dyDescent="0.35">
      <c r="B29" s="50">
        <f>IF(forms!H28=0,0,+forms!A28)</f>
        <v>0</v>
      </c>
      <c r="C29" s="11">
        <f>+forms!B28</f>
        <v>0</v>
      </c>
      <c r="D29" s="11">
        <f>+forms!C28</f>
        <v>0</v>
      </c>
      <c r="E29" s="12">
        <f>+forms!D28</f>
        <v>0</v>
      </c>
      <c r="F29" s="12">
        <f>+forms!E28</f>
        <v>0</v>
      </c>
      <c r="G29" s="3">
        <f>+forms!F28</f>
        <v>0</v>
      </c>
      <c r="H29" s="4">
        <f>+forms!G28</f>
        <v>0</v>
      </c>
      <c r="I29" s="51">
        <f>+forms!H28</f>
        <v>0</v>
      </c>
      <c r="L29" s="85" t="s">
        <v>92</v>
      </c>
      <c r="M29">
        <f t="shared" si="0"/>
        <v>280000</v>
      </c>
    </row>
    <row r="30" spans="2:13" x14ac:dyDescent="0.35">
      <c r="B30" s="50">
        <f>IF(forms!H29=0,0,+forms!A29)</f>
        <v>0</v>
      </c>
      <c r="C30" s="11">
        <f>+forms!B29</f>
        <v>0</v>
      </c>
      <c r="D30" s="11">
        <f>+forms!C29</f>
        <v>0</v>
      </c>
      <c r="E30" s="12">
        <f>+forms!D29</f>
        <v>0</v>
      </c>
      <c r="F30" s="12">
        <f>+forms!E29</f>
        <v>0</v>
      </c>
      <c r="G30" s="3">
        <f>+forms!F29</f>
        <v>0</v>
      </c>
      <c r="H30" s="4">
        <f>+forms!G29</f>
        <v>0</v>
      </c>
      <c r="I30" s="51">
        <f>+forms!H29</f>
        <v>0</v>
      </c>
      <c r="L30" s="85" t="s">
        <v>93</v>
      </c>
      <c r="M30">
        <f t="shared" si="0"/>
        <v>290000</v>
      </c>
    </row>
    <row r="31" spans="2:13" x14ac:dyDescent="0.35">
      <c r="B31" s="50">
        <f>IF(forms!H30=0,0,+forms!A30)</f>
        <v>0</v>
      </c>
      <c r="C31" s="11">
        <f>+forms!B30</f>
        <v>0</v>
      </c>
      <c r="D31" s="11">
        <f>+forms!C30</f>
        <v>0</v>
      </c>
      <c r="E31" s="12">
        <f>+forms!D30</f>
        <v>0</v>
      </c>
      <c r="F31" s="12">
        <f>+forms!E30</f>
        <v>0</v>
      </c>
      <c r="G31" s="3">
        <f>+forms!F30</f>
        <v>0</v>
      </c>
      <c r="H31" s="4">
        <f>+forms!G30</f>
        <v>0</v>
      </c>
      <c r="I31" s="51">
        <f>+forms!H30</f>
        <v>0</v>
      </c>
      <c r="L31" s="85" t="s">
        <v>94</v>
      </c>
      <c r="M31">
        <f t="shared" si="0"/>
        <v>300000</v>
      </c>
    </row>
    <row r="32" spans="2:13" ht="15" thickBot="1" x14ac:dyDescent="0.4">
      <c r="B32" s="154" t="str">
        <f>+forms!A31</f>
        <v>ACCOMMODATION TOTAL</v>
      </c>
      <c r="C32" s="155"/>
      <c r="D32" s="155"/>
      <c r="E32" s="155"/>
      <c r="F32" s="155"/>
      <c r="G32" s="155"/>
      <c r="H32" s="156"/>
      <c r="I32" s="53">
        <f>+forms!H31</f>
        <v>0</v>
      </c>
      <c r="L32" s="85" t="s">
        <v>95</v>
      </c>
      <c r="M32">
        <f t="shared" si="0"/>
        <v>310000</v>
      </c>
    </row>
    <row r="33" spans="2:13" x14ac:dyDescent="0.35">
      <c r="B33" s="148" t="str">
        <f>+forms!A32</f>
        <v>EJU ENRY FEE</v>
      </c>
      <c r="C33" s="149"/>
      <c r="D33" s="149"/>
      <c r="E33" s="149"/>
      <c r="F33" s="149"/>
      <c r="G33" s="149"/>
      <c r="H33" s="149"/>
      <c r="I33" s="150"/>
      <c r="J33" s="46"/>
      <c r="L33" s="85" t="s">
        <v>96</v>
      </c>
      <c r="M33">
        <f t="shared" si="0"/>
        <v>320000</v>
      </c>
    </row>
    <row r="34" spans="2:13" ht="14.4" customHeight="1" x14ac:dyDescent="0.35">
      <c r="B34" s="151" t="str">
        <f>+forms!A34</f>
        <v>No. of competitors</v>
      </c>
      <c r="C34" s="152"/>
      <c r="D34" s="152"/>
      <c r="E34" s="152"/>
      <c r="F34" s="152"/>
      <c r="G34" s="153"/>
      <c r="H34" s="2">
        <f>+forms!G34</f>
        <v>0</v>
      </c>
      <c r="I34" s="51">
        <f>+forms!H34</f>
        <v>0</v>
      </c>
      <c r="J34" s="46"/>
      <c r="L34" s="85" t="s">
        <v>97</v>
      </c>
      <c r="M34">
        <f t="shared" si="0"/>
        <v>330000</v>
      </c>
    </row>
    <row r="35" spans="2:13" ht="15" thickBot="1" x14ac:dyDescent="0.4">
      <c r="B35" s="154" t="str">
        <f>+forms!A35</f>
        <v>EJU ENRY FEE TOTAL</v>
      </c>
      <c r="C35" s="155"/>
      <c r="D35" s="155"/>
      <c r="E35" s="155"/>
      <c r="F35" s="155"/>
      <c r="G35" s="155"/>
      <c r="H35" s="156"/>
      <c r="I35" s="53">
        <f>+forms!H35</f>
        <v>0</v>
      </c>
      <c r="J35" s="46"/>
      <c r="L35" s="85" t="s">
        <v>98</v>
      </c>
      <c r="M35">
        <f t="shared" si="0"/>
        <v>340000</v>
      </c>
    </row>
    <row r="36" spans="2:13" ht="25" x14ac:dyDescent="0.35">
      <c r="B36" s="157" t="s">
        <v>59</v>
      </c>
      <c r="C36" s="158"/>
      <c r="D36" s="158"/>
      <c r="E36" s="158"/>
      <c r="F36" s="158"/>
      <c r="G36" s="159"/>
      <c r="H36" s="52" t="str">
        <f>+forms!G36</f>
        <v>No. of persons</v>
      </c>
      <c r="I36" s="163">
        <f>+forms!H38</f>
        <v>0</v>
      </c>
      <c r="J36" s="46"/>
      <c r="L36" s="85" t="s">
        <v>99</v>
      </c>
      <c r="M36">
        <f t="shared" si="0"/>
        <v>350000</v>
      </c>
    </row>
    <row r="37" spans="2:13" ht="15" thickBot="1" x14ac:dyDescent="0.4">
      <c r="B37" s="160"/>
      <c r="C37" s="161"/>
      <c r="D37" s="161"/>
      <c r="E37" s="161"/>
      <c r="F37" s="161"/>
      <c r="G37" s="162"/>
      <c r="H37" s="2">
        <f>+forms!G38</f>
        <v>0</v>
      </c>
      <c r="I37" s="164"/>
      <c r="J37" s="46"/>
      <c r="L37" s="85" t="s">
        <v>100</v>
      </c>
      <c r="M37">
        <f t="shared" si="0"/>
        <v>360000</v>
      </c>
    </row>
    <row r="38" spans="2:13" ht="15" thickBot="1" x14ac:dyDescent="0.4">
      <c r="B38" s="145" t="str">
        <f>+forms!A39</f>
        <v>TOTAL</v>
      </c>
      <c r="C38" s="146"/>
      <c r="D38" s="146"/>
      <c r="E38" s="146"/>
      <c r="F38" s="146"/>
      <c r="G38" s="146"/>
      <c r="H38" s="147"/>
      <c r="I38" s="55">
        <f>+forms!H39</f>
        <v>0</v>
      </c>
      <c r="J38" s="46"/>
      <c r="L38" s="85" t="s">
        <v>101</v>
      </c>
      <c r="M38">
        <f t="shared" si="0"/>
        <v>370000</v>
      </c>
    </row>
    <row r="39" spans="2:13" ht="15" thickBot="1" x14ac:dyDescent="0.4">
      <c r="B39" s="141" t="s">
        <v>116</v>
      </c>
      <c r="C39" s="142"/>
      <c r="D39" s="142"/>
      <c r="E39" s="142"/>
      <c r="F39" s="142"/>
      <c r="G39" s="142"/>
      <c r="H39" s="143"/>
      <c r="I39" s="86"/>
      <c r="J39" s="46"/>
      <c r="L39" s="85" t="s">
        <v>102</v>
      </c>
      <c r="M39">
        <f t="shared" si="0"/>
        <v>380000</v>
      </c>
    </row>
    <row r="40" spans="2:13" ht="15" thickBot="1" x14ac:dyDescent="0.4">
      <c r="B40" s="141" t="s">
        <v>117</v>
      </c>
      <c r="C40" s="142"/>
      <c r="D40" s="142"/>
      <c r="E40" s="142"/>
      <c r="F40" s="142"/>
      <c r="G40" s="142"/>
      <c r="H40" s="143"/>
      <c r="I40" s="86">
        <f>IF(I39&gt;I38,I39-I38,0)</f>
        <v>0</v>
      </c>
      <c r="L40" s="85" t="s">
        <v>103</v>
      </c>
      <c r="M40">
        <f t="shared" ref="M40:M52" si="1">+M39+10000</f>
        <v>390000</v>
      </c>
    </row>
    <row r="41" spans="2:13" ht="15" thickBot="1" x14ac:dyDescent="0.4">
      <c r="B41" s="141" t="s">
        <v>118</v>
      </c>
      <c r="C41" s="142"/>
      <c r="D41" s="142"/>
      <c r="E41" s="142"/>
      <c r="F41" s="142"/>
      <c r="G41" s="142"/>
      <c r="H41" s="143"/>
      <c r="I41" s="86">
        <f>IF(I39&lt;I38,I38-I39,0)</f>
        <v>0</v>
      </c>
      <c r="J41" s="8"/>
      <c r="L41" s="85" t="s">
        <v>104</v>
      </c>
      <c r="M41">
        <f t="shared" si="1"/>
        <v>400000</v>
      </c>
    </row>
    <row r="42" spans="2:13" x14ac:dyDescent="0.35">
      <c r="F42" s="87"/>
      <c r="G42" s="87"/>
      <c r="H42" s="87"/>
      <c r="I42" s="88"/>
      <c r="J42" s="8"/>
      <c r="L42" s="85" t="s">
        <v>105</v>
      </c>
      <c r="M42">
        <f t="shared" si="1"/>
        <v>410000</v>
      </c>
    </row>
    <row r="43" spans="2:13" x14ac:dyDescent="0.35">
      <c r="F43" s="87"/>
      <c r="G43" s="87"/>
      <c r="H43" s="87"/>
      <c r="I43" s="88"/>
      <c r="J43" s="8"/>
      <c r="L43" s="85" t="s">
        <v>106</v>
      </c>
      <c r="M43">
        <f t="shared" si="1"/>
        <v>420000</v>
      </c>
    </row>
    <row r="44" spans="2:13" ht="15" thickBot="1" x14ac:dyDescent="0.4">
      <c r="F44" s="87"/>
      <c r="G44" s="87"/>
      <c r="H44" s="87"/>
      <c r="I44" s="88"/>
      <c r="J44" s="8"/>
      <c r="L44" s="85" t="s">
        <v>107</v>
      </c>
      <c r="M44">
        <f t="shared" si="1"/>
        <v>430000</v>
      </c>
    </row>
    <row r="45" spans="2:13" ht="26.5" thickBot="1" x14ac:dyDescent="0.65">
      <c r="B45" s="13" t="s">
        <v>20</v>
      </c>
      <c r="C45" s="14"/>
      <c r="D45" s="180">
        <f>+I38</f>
        <v>0</v>
      </c>
      <c r="E45" s="181"/>
      <c r="G45" s="8"/>
      <c r="H45" s="8"/>
      <c r="I45" s="8"/>
      <c r="J45" s="8"/>
      <c r="L45" s="85" t="s">
        <v>108</v>
      </c>
      <c r="M45">
        <f t="shared" si="1"/>
        <v>440000</v>
      </c>
    </row>
    <row r="46" spans="2:13" x14ac:dyDescent="0.35">
      <c r="G46" s="8"/>
      <c r="H46" s="8"/>
      <c r="L46" s="85" t="s">
        <v>109</v>
      </c>
      <c r="M46">
        <f t="shared" si="1"/>
        <v>450000</v>
      </c>
    </row>
    <row r="47" spans="2:13" x14ac:dyDescent="0.35">
      <c r="I47" s="15"/>
      <c r="L47" s="85" t="s">
        <v>110</v>
      </c>
      <c r="M47">
        <f t="shared" si="1"/>
        <v>460000</v>
      </c>
    </row>
    <row r="48" spans="2:13" x14ac:dyDescent="0.35">
      <c r="G48" s="16"/>
      <c r="H48" s="16"/>
      <c r="L48" s="85" t="s">
        <v>111</v>
      </c>
      <c r="M48">
        <f t="shared" si="1"/>
        <v>470000</v>
      </c>
    </row>
    <row r="49" spans="7:13" ht="15.5" x14ac:dyDescent="0.35">
      <c r="G49" s="17" t="s">
        <v>21</v>
      </c>
      <c r="L49" s="85" t="s">
        <v>112</v>
      </c>
      <c r="M49">
        <f t="shared" si="1"/>
        <v>480000</v>
      </c>
    </row>
    <row r="50" spans="7:13" x14ac:dyDescent="0.35">
      <c r="L50" s="85" t="s">
        <v>113</v>
      </c>
      <c r="M50">
        <f t="shared" si="1"/>
        <v>490000</v>
      </c>
    </row>
    <row r="51" spans="7:13" x14ac:dyDescent="0.35">
      <c r="L51" s="85" t="s">
        <v>114</v>
      </c>
      <c r="M51">
        <f t="shared" si="1"/>
        <v>500000</v>
      </c>
    </row>
    <row r="52" spans="7:13" x14ac:dyDescent="0.35">
      <c r="L52" s="85" t="s">
        <v>115</v>
      </c>
      <c r="M52">
        <f t="shared" si="1"/>
        <v>510000</v>
      </c>
    </row>
  </sheetData>
  <sheetProtection algorithmName="SHA-512" hashValue="7BZY5DWavDL0gXa9+gfYwFf36MAliR1c6VJ+9hE3ku9ThJeSlB+ZgsdWaO829ULCMBOH4IDNe68SgoX71fYSIQ==" saltValue="1W3Tfcb/Jth6YdsBK3Bocw==" spinCount="100000" sheet="1" objects="1" scenarios="1" selectLockedCells="1" selectUnlockedCells="1"/>
  <mergeCells count="28">
    <mergeCell ref="B2:I3"/>
    <mergeCell ref="B12:I12"/>
    <mergeCell ref="B13:I13"/>
    <mergeCell ref="B14:I14"/>
    <mergeCell ref="D45:E45"/>
    <mergeCell ref="B15:C15"/>
    <mergeCell ref="D15:E15"/>
    <mergeCell ref="G15:H15"/>
    <mergeCell ref="D16:I16"/>
    <mergeCell ref="B18:I18"/>
    <mergeCell ref="B32:H32"/>
    <mergeCell ref="D17:I17"/>
    <mergeCell ref="I19:I20"/>
    <mergeCell ref="C19:C20"/>
    <mergeCell ref="D19:D20"/>
    <mergeCell ref="E19:E20"/>
    <mergeCell ref="B39:H39"/>
    <mergeCell ref="B40:H40"/>
    <mergeCell ref="B41:H41"/>
    <mergeCell ref="F19:F20"/>
    <mergeCell ref="G19:G20"/>
    <mergeCell ref="H19:H20"/>
    <mergeCell ref="B38:H38"/>
    <mergeCell ref="B33:I33"/>
    <mergeCell ref="B34:G34"/>
    <mergeCell ref="B35:H35"/>
    <mergeCell ref="B36:G37"/>
    <mergeCell ref="I36:I37"/>
  </mergeCells>
  <dataValidations count="2">
    <dataValidation imeMode="off" allowBlank="1" showInputMessage="1" showErrorMessage="1" sqref="B45:D45 B46 I17 I45 G45:H46 C16:C17 B4:B11 E11 E4:F9 B2 B15:B18 I15:J16 D15:D17" xr:uid="{00000000-0002-0000-0100-000000000000}"/>
    <dataValidation type="list" allowBlank="1" showInputMessage="1" showErrorMessage="1" sqref="C21:I31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alla_h</cp:lastModifiedBy>
  <cp:lastPrinted>2017-12-01T15:58:26Z</cp:lastPrinted>
  <dcterms:created xsi:type="dcterms:W3CDTF">2012-01-10T18:33:01Z</dcterms:created>
  <dcterms:modified xsi:type="dcterms:W3CDTF">2018-12-29T10:40:35Z</dcterms:modified>
</cp:coreProperties>
</file>