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EJCups\Cadets\CZE Teplice\"/>
    </mc:Choice>
  </mc:AlternateContent>
  <xr:revisionPtr revIDLastSave="0" documentId="8_{5870B185-387F-4443-B9A6-9E20E8D37750}" xr6:coauthVersionLast="28" xr6:coauthVersionMax="28" xr10:uidLastSave="{00000000-0000-0000-0000-000000000000}"/>
  <bookViews>
    <workbookView xWindow="0" yWindow="0" windowWidth="28800" windowHeight="11010" xr2:uid="{00000000-000D-0000-FFFF-FFFF00000000}"/>
  </bookViews>
  <sheets>
    <sheet name="forms" sheetId="1" r:id="rId1"/>
    <sheet name="invoice" sheetId="2" r:id="rId2"/>
  </sheets>
  <definedNames>
    <definedName name="_xlnm.Print_Area" localSheetId="0">forms!$A$1:$I$49</definedName>
  </definedNames>
  <calcPr calcId="171027"/>
  <fileRecoveryPr autoRecover="0"/>
</workbook>
</file>

<file path=xl/calcChain.xml><?xml version="1.0" encoding="utf-8"?>
<calcChain xmlns="http://schemas.openxmlformats.org/spreadsheetml/2006/main">
  <c r="D14" i="2" l="1"/>
  <c r="H49" i="1"/>
  <c r="D13" i="2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F34" i="1" l="1"/>
  <c r="F33" i="1"/>
  <c r="F32" i="1"/>
  <c r="F31" i="1"/>
  <c r="F30" i="1"/>
  <c r="F29" i="1"/>
  <c r="F28" i="1"/>
  <c r="F27" i="1"/>
  <c r="F26" i="1"/>
  <c r="F25" i="1"/>
  <c r="F24" i="1"/>
  <c r="D34" i="1" l="1"/>
  <c r="D33" i="1"/>
  <c r="D32" i="1"/>
  <c r="D31" i="1"/>
  <c r="H44" i="1"/>
  <c r="H43" i="1"/>
  <c r="H42" i="1"/>
  <c r="H41" i="1"/>
  <c r="H40" i="1"/>
  <c r="H39" i="1"/>
  <c r="H38" i="1"/>
  <c r="G12" i="1" l="1"/>
  <c r="H47" i="1"/>
  <c r="H48" i="1" s="1"/>
  <c r="I40" i="2" s="1"/>
  <c r="B40" i="2"/>
  <c r="I38" i="2"/>
  <c r="H38" i="2"/>
  <c r="G38" i="2"/>
  <c r="B53" i="1"/>
  <c r="B54" i="1" s="1"/>
  <c r="B38" i="2"/>
  <c r="I37" i="2"/>
  <c r="H37" i="2"/>
  <c r="G37" i="2"/>
  <c r="B37" i="2"/>
  <c r="I36" i="2"/>
  <c r="H36" i="2"/>
  <c r="G36" i="2"/>
  <c r="B36" i="2"/>
  <c r="H29" i="1"/>
  <c r="B24" i="2" s="1"/>
  <c r="H24" i="1"/>
  <c r="B19" i="2" s="1"/>
  <c r="I35" i="2"/>
  <c r="D24" i="1"/>
  <c r="E19" i="2" s="1"/>
  <c r="D25" i="1"/>
  <c r="D26" i="1"/>
  <c r="D27" i="1"/>
  <c r="E22" i="2" s="1"/>
  <c r="D28" i="1"/>
  <c r="E23" i="2" s="1"/>
  <c r="G24" i="2"/>
  <c r="D29" i="1"/>
  <c r="H30" i="1"/>
  <c r="B25" i="2" s="1"/>
  <c r="D30" i="1"/>
  <c r="G26" i="2"/>
  <c r="H32" i="1"/>
  <c r="B27" i="2" s="1"/>
  <c r="H33" i="1"/>
  <c r="B28" i="2" s="1"/>
  <c r="I34" i="1"/>
  <c r="I54" i="1"/>
  <c r="I55" i="1" s="1"/>
  <c r="I56" i="1" s="1"/>
  <c r="I57" i="1" s="1"/>
  <c r="I58" i="1" s="1"/>
  <c r="I59" i="1" s="1"/>
  <c r="I60" i="1" s="1"/>
  <c r="I61" i="1" s="1"/>
  <c r="I62" i="1" s="1"/>
  <c r="I63" i="1" s="1"/>
  <c r="H54" i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D15" i="2"/>
  <c r="B42" i="2"/>
  <c r="B39" i="2"/>
  <c r="H35" i="2"/>
  <c r="G35" i="2"/>
  <c r="B35" i="2"/>
  <c r="H34" i="2"/>
  <c r="G34" i="2"/>
  <c r="B34" i="2"/>
  <c r="H33" i="2"/>
  <c r="G33" i="2"/>
  <c r="B33" i="2"/>
  <c r="H32" i="2"/>
  <c r="G32" i="2"/>
  <c r="B32" i="2"/>
  <c r="I31" i="2"/>
  <c r="H31" i="2"/>
  <c r="G31" i="2"/>
  <c r="B31" i="2"/>
  <c r="B30" i="2"/>
  <c r="B16" i="2"/>
  <c r="I34" i="2"/>
  <c r="I33" i="2"/>
  <c r="I32" i="2"/>
  <c r="D38" i="1"/>
  <c r="E32" i="2" s="1"/>
  <c r="B12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B11" i="2"/>
  <c r="B18" i="2"/>
  <c r="B17" i="2"/>
  <c r="F19" i="2"/>
  <c r="D19" i="2"/>
  <c r="C19" i="2"/>
  <c r="G13" i="2"/>
  <c r="G19" i="2"/>
  <c r="I26" i="1" l="1"/>
  <c r="G26" i="1" s="1"/>
  <c r="H21" i="2" s="1"/>
  <c r="I27" i="1"/>
  <c r="I25" i="1"/>
  <c r="I24" i="1"/>
  <c r="H12" i="1"/>
  <c r="I41" i="2" s="1"/>
  <c r="H31" i="1"/>
  <c r="B26" i="2" s="1"/>
  <c r="G21" i="2"/>
  <c r="H25" i="1"/>
  <c r="B20" i="2" s="1"/>
  <c r="H34" i="1"/>
  <c r="B29" i="2" s="1"/>
  <c r="H26" i="1"/>
  <c r="B21" i="2" s="1"/>
  <c r="I30" i="1"/>
  <c r="I29" i="1"/>
  <c r="I28" i="1"/>
  <c r="I32" i="1"/>
  <c r="G25" i="2"/>
  <c r="I33" i="1"/>
  <c r="I31" i="1"/>
  <c r="G29" i="2"/>
  <c r="G34" i="1"/>
  <c r="H29" i="2" s="1"/>
  <c r="E20" i="2"/>
  <c r="E26" i="2"/>
  <c r="E28" i="2"/>
  <c r="E27" i="2"/>
  <c r="E29" i="2"/>
  <c r="I29" i="2"/>
  <c r="G27" i="2"/>
  <c r="E25" i="2"/>
  <c r="H45" i="1"/>
  <c r="I39" i="2" s="1"/>
  <c r="E21" i="2"/>
  <c r="H28" i="1"/>
  <c r="B23" i="2" s="1"/>
  <c r="G22" i="2"/>
  <c r="D40" i="1"/>
  <c r="E34" i="2" s="1"/>
  <c r="D52" i="1"/>
  <c r="D53" i="1" s="1"/>
  <c r="B55" i="1"/>
  <c r="B56" i="1" s="1"/>
  <c r="B57" i="1" s="1"/>
  <c r="G20" i="2"/>
  <c r="E24" i="2"/>
  <c r="G28" i="2"/>
  <c r="H27" i="1"/>
  <c r="B22" i="2" s="1"/>
  <c r="D39" i="1"/>
  <c r="E33" i="2" s="1"/>
  <c r="G23" i="2"/>
  <c r="I19" i="2" l="1"/>
  <c r="G33" i="1"/>
  <c r="H28" i="2" s="1"/>
  <c r="G32" i="1"/>
  <c r="H27" i="2" s="1"/>
  <c r="I26" i="2"/>
  <c r="I25" i="2"/>
  <c r="G25" i="1"/>
  <c r="H20" i="2" s="1"/>
  <c r="I20" i="2"/>
  <c r="G31" i="1"/>
  <c r="H26" i="2" s="1"/>
  <c r="G30" i="1"/>
  <c r="H25" i="2" s="1"/>
  <c r="I21" i="2"/>
  <c r="I27" i="2"/>
  <c r="I28" i="2"/>
  <c r="G24" i="1"/>
  <c r="H19" i="2" s="1"/>
  <c r="G27" i="1"/>
  <c r="H22" i="2" s="1"/>
  <c r="G29" i="1"/>
  <c r="H24" i="2" s="1"/>
  <c r="G28" i="1"/>
  <c r="H23" i="2" s="1"/>
  <c r="I24" i="2"/>
  <c r="I23" i="2"/>
  <c r="I22" i="2"/>
  <c r="D41" i="1"/>
  <c r="E35" i="2" s="1"/>
  <c r="D54" i="1"/>
  <c r="H35" i="1"/>
  <c r="I42" i="2" s="1"/>
  <c r="D46" i="2" s="1"/>
  <c r="D55" i="1" l="1"/>
  <c r="D42" i="1"/>
  <c r="E36" i="2" s="1"/>
  <c r="I30" i="2"/>
  <c r="D56" i="1" l="1"/>
  <c r="D43" i="1"/>
  <c r="E37" i="2" s="1"/>
  <c r="D44" i="1" l="1"/>
  <c r="E38" i="2" s="1"/>
  <c r="D57" i="1"/>
</calcChain>
</file>

<file path=xl/sharedStrings.xml><?xml version="1.0" encoding="utf-8"?>
<sst xmlns="http://schemas.openxmlformats.org/spreadsheetml/2006/main" count="153" uniqueCount="129">
  <si>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</si>
  <si>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</si>
  <si>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</si>
  <si>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</si>
  <si>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</si>
  <si>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</si>
  <si>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</si>
  <si>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</si>
  <si>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</si>
  <si>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</si>
  <si>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</si>
  <si>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</si>
  <si>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</si>
  <si>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</si>
  <si>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Triple</t>
  </si>
  <si>
    <t>No. of lunches</t>
  </si>
  <si>
    <t>No. of dinners</t>
  </si>
  <si>
    <t>INVOICE CAN BE PRINTED FROM THE 2ND LIST</t>
  </si>
  <si>
    <t>TEAM</t>
  </si>
  <si>
    <t>INVOICE no.:</t>
  </si>
  <si>
    <t>Date:</t>
  </si>
  <si>
    <t>To: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</si>
  <si>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</si>
  <si>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</si>
  <si>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</si>
  <si>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</si>
  <si>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</si>
  <si>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</si>
  <si>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</si>
  <si>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</si>
  <si>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</si>
  <si>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</si>
  <si>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</si>
  <si>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</si>
  <si>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</si>
  <si>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</si>
  <si>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</si>
  <si>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</si>
  <si>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</si>
  <si>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ACCOMMODATION</t>
  </si>
  <si>
    <t xml:space="preserve">181 060 351/0600
</t>
  </si>
  <si>
    <t>HOTEL</t>
  </si>
  <si>
    <t>MONETA MONEY BANK</t>
  </si>
  <si>
    <t>No. of competitors</t>
  </si>
  <si>
    <t>THURSDAY</t>
  </si>
  <si>
    <t>FRIDAY</t>
  </si>
  <si>
    <t>SATURDAY</t>
  </si>
  <si>
    <t>SUNDAY</t>
  </si>
  <si>
    <t>MONDAY</t>
  </si>
  <si>
    <t>ARRIVAL</t>
  </si>
  <si>
    <t>DEPARTURE</t>
  </si>
  <si>
    <t>ACCOMMODATION TOTAL</t>
  </si>
  <si>
    <t>IMPORTANT: FILL UP THE GREY CELLS</t>
  </si>
  <si>
    <t>e-mail: czechjudo@czechjudo.cz</t>
  </si>
  <si>
    <t>Hour</t>
  </si>
  <si>
    <t>Minute</t>
  </si>
  <si>
    <t>TUESDAY</t>
  </si>
  <si>
    <t>WEDNESDAY</t>
  </si>
  <si>
    <t>PANORAMA</t>
  </si>
  <si>
    <t>GIOVANI</t>
  </si>
  <si>
    <t>DO NOT FILL UP IN CASE OF PACKAGE (FULL BOARD)!</t>
  </si>
  <si>
    <t>EXTRA MEALS</t>
  </si>
  <si>
    <t>No. of persons</t>
  </si>
  <si>
    <t>EXTRA MEALS TOTAL</t>
  </si>
  <si>
    <t xml:space="preserve"> MEALS included in the price</t>
  </si>
  <si>
    <t>TRANSPORT FROM/TO PRAGUE REQUESTED?                                                    IF YES, PROVIDE THE TRAVELLING SCHEDULE BELLOW.</t>
  </si>
  <si>
    <t>TRANSPORT</t>
  </si>
  <si>
    <t>EJU ENTRY FEE</t>
  </si>
  <si>
    <t>EJU ENTRY FEE TOTAL</t>
  </si>
  <si>
    <t>No. of officials</t>
  </si>
  <si>
    <t>men</t>
  </si>
  <si>
    <t>women</t>
  </si>
  <si>
    <t>boys</t>
  </si>
  <si>
    <t>girls</t>
  </si>
  <si>
    <t>Please send before March 26, 2018, to czechjudo@czechjudo.cz</t>
  </si>
  <si>
    <t>Cadet European Judo Cup Teplice 2018 - Czech Republic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</si>
  <si>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</si>
  <si>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</si>
  <si>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</si>
  <si>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</si>
  <si>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</si>
  <si>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</si>
  <si>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</si>
  <si>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</si>
  <si>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</si>
  <si>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Bulgarian Judo Federation</t>
  </si>
  <si>
    <t>Croatian Judo Federation</t>
  </si>
  <si>
    <t>Cyprus Judo Federation</t>
  </si>
  <si>
    <t>Czech Judo Federation</t>
  </si>
  <si>
    <t>Danish Judo Federation</t>
  </si>
  <si>
    <t>Dutch Judo Federation</t>
  </si>
  <si>
    <t>Estonian Judo Association</t>
  </si>
  <si>
    <t>Faroe Islands Judo Federation</t>
  </si>
  <si>
    <t>Finnish Judo Association</t>
  </si>
  <si>
    <t>French Judo Federation</t>
  </si>
  <si>
    <t>FYR of Macedonia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</si>
  <si>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</si>
  <si>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</si>
  <si>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</si>
  <si>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</si>
  <si>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</si>
  <si>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</si>
  <si>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Israel Judo Association</t>
  </si>
  <si>
    <t>Italian Judo Federation</t>
  </si>
  <si>
    <t>Kosovo Judo Federation</t>
  </si>
  <si>
    <t>Latvia Judo Federation</t>
  </si>
  <si>
    <t>Liechtenstein Judo Federation</t>
  </si>
  <si>
    <t>Lithuanian Judo Federation</t>
  </si>
  <si>
    <t>Luxembourg Judo Federation</t>
  </si>
  <si>
    <t>Malta Judo Federation</t>
  </si>
  <si>
    <t>Moldova Judo Federation</t>
  </si>
  <si>
    <t>Monaco Judo Federation</t>
  </si>
  <si>
    <t>Montenegro Judo Federation</t>
  </si>
  <si>
    <t>Norwegian Judo Federation</t>
  </si>
  <si>
    <t>Polish Judo Association</t>
  </si>
  <si>
    <t>Portugal Judo Federation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</si>
  <si>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</si>
  <si>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</si>
  <si>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</si>
  <si>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</si>
  <si>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</si>
  <si>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</si>
  <si>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</si>
  <si>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</si>
  <si>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</si>
  <si>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</si>
  <si>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</si>
  <si>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NON EJU FEDERATION</t>
  </si>
  <si>
    <t>SELECT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</si>
</sst>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[$€-1]"/>
    <numFmt numFmtId="165" formatCode="d/m;@"/>
    <numFmt numFmtId="166" formatCode="dd/mm/yy;@"/>
    <numFmt numFmtId="167" formatCode="[$-409]mmmm\ d\,\ yyyy;@"/>
    <numFmt numFmtId="168" formatCode="[$-20000]ddd\,\ mmm\ dd"/>
    <numFmt numFmtId="169" formatCode="00"/>
  </numFmts>
  <fonts count="3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FF00"/>
      <name val="Arial"/>
      <family val="2"/>
      <charset val="238"/>
    </font>
    <font>
      <b/>
      <sz val="12"/>
      <color rgb="FFFFFF00"/>
      <name val="Calibri"/>
      <family val="2"/>
      <charset val="238"/>
      <scheme val="minor"/>
    </font>
    <font>
      <b/>
      <sz val="18"/>
      <color theme="1"/>
      <name val="Tahoma"/>
      <family val="2"/>
      <charset val="238"/>
    </font>
    <font>
      <b/>
      <sz val="16"/>
      <color theme="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49" fontId="8" fillId="0" borderId="0" xfId="0" applyNumberFormat="1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2" fillId="0" borderId="7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4" fillId="0" borderId="0" xfId="0" applyFont="1" applyProtection="1">
      <protection hidden="1"/>
    </xf>
    <xf numFmtId="0" fontId="16" fillId="0" borderId="15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16" fillId="0" borderId="16" xfId="0" applyFont="1" applyBorder="1" applyAlignment="1" applyProtection="1">
      <protection hidden="1"/>
    </xf>
    <xf numFmtId="0" fontId="0" fillId="0" borderId="0" xfId="0" applyFont="1" applyBorder="1" applyProtection="1">
      <protection hidden="1"/>
    </xf>
    <xf numFmtId="0" fontId="17" fillId="0" borderId="0" xfId="0" applyFont="1" applyBorder="1" applyAlignment="1" applyProtection="1">
      <protection hidden="1"/>
    </xf>
    <xf numFmtId="0" fontId="17" fillId="0" borderId="16" xfId="0" applyFont="1" applyBorder="1" applyAlignment="1" applyProtection="1">
      <protection hidden="1"/>
    </xf>
    <xf numFmtId="0" fontId="16" fillId="0" borderId="12" xfId="0" applyFont="1" applyBorder="1" applyAlignment="1" applyProtection="1">
      <protection hidden="1"/>
    </xf>
    <xf numFmtId="0" fontId="16" fillId="0" borderId="13" xfId="0" applyFont="1" applyBorder="1" applyAlignment="1" applyProtection="1">
      <protection hidden="1"/>
    </xf>
    <xf numFmtId="0" fontId="16" fillId="0" borderId="14" xfId="0" applyFont="1" applyBorder="1" applyAlignment="1" applyProtection="1">
      <protection hidden="1"/>
    </xf>
    <xf numFmtId="0" fontId="16" fillId="3" borderId="0" xfId="0" applyFont="1" applyFill="1" applyBorder="1" applyAlignment="1" applyProtection="1">
      <protection hidden="1"/>
    </xf>
    <xf numFmtId="0" fontId="16" fillId="3" borderId="16" xfId="0" applyFont="1" applyFill="1" applyBorder="1" applyAlignment="1" applyProtection="1">
      <protection hidden="1"/>
    </xf>
    <xf numFmtId="0" fontId="16" fillId="3" borderId="15" xfId="0" applyFont="1" applyFill="1" applyBorder="1" applyAlignment="1" applyProtection="1">
      <protection hidden="1"/>
    </xf>
    <xf numFmtId="0" fontId="16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" fontId="1" fillId="5" borderId="1" xfId="0" applyNumberFormat="1" applyFont="1" applyFill="1" applyBorder="1" applyAlignment="1" applyProtection="1">
      <alignment horizontal="center"/>
      <protection hidden="1"/>
    </xf>
    <xf numFmtId="164" fontId="1" fillId="5" borderId="1" xfId="0" applyNumberFormat="1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wrapText="1"/>
      <protection hidden="1"/>
    </xf>
    <xf numFmtId="164" fontId="1" fillId="0" borderId="21" xfId="0" applyNumberFormat="1" applyFont="1" applyBorder="1" applyAlignment="1" applyProtection="1">
      <alignment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164" fontId="27" fillId="0" borderId="26" xfId="0" applyNumberFormat="1" applyFont="1" applyBorder="1" applyAlignment="1" applyProtection="1">
      <alignment wrapText="1"/>
      <protection hidden="1"/>
    </xf>
    <xf numFmtId="0" fontId="0" fillId="0" borderId="15" xfId="0" applyBorder="1" applyProtection="1">
      <protection hidden="1"/>
    </xf>
    <xf numFmtId="164" fontId="27" fillId="0" borderId="33" xfId="0" applyNumberFormat="1" applyFont="1" applyBorder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Border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168" fontId="28" fillId="0" borderId="0" xfId="0" applyNumberFormat="1" applyFont="1" applyProtection="1">
      <protection hidden="1"/>
    </xf>
    <xf numFmtId="168" fontId="29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169" fontId="0" fillId="0" borderId="0" xfId="0" applyNumberFormat="1" applyProtection="1">
      <protection hidden="1"/>
    </xf>
    <xf numFmtId="0" fontId="0" fillId="11" borderId="1" xfId="0" applyFill="1" applyBorder="1" applyAlignment="1" applyProtection="1">
      <alignment horizontal="center"/>
      <protection hidden="1"/>
    </xf>
    <xf numFmtId="0" fontId="1" fillId="13" borderId="1" xfId="0" applyFont="1" applyFill="1" applyBorder="1" applyAlignment="1" applyProtection="1">
      <alignment horizontal="center" vertical="center" wrapText="1"/>
      <protection hidden="1"/>
    </xf>
    <xf numFmtId="0" fontId="0" fillId="13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9" fontId="0" fillId="2" borderId="3" xfId="0" applyNumberFormat="1" applyFill="1" applyBorder="1" applyAlignment="1" applyProtection="1">
      <alignment horizontal="center" vertical="center"/>
      <protection locked="0" hidden="1"/>
    </xf>
    <xf numFmtId="0" fontId="30" fillId="0" borderId="3" xfId="0" applyFont="1" applyBorder="1" applyAlignment="1" applyProtection="1">
      <alignment horizontal="center" vertical="center" wrapText="1"/>
      <protection hidden="1"/>
    </xf>
    <xf numFmtId="164" fontId="1" fillId="5" borderId="5" xfId="0" applyNumberFormat="1" applyFont="1" applyFill="1" applyBorder="1" applyAlignment="1" applyProtection="1">
      <protection hidden="1"/>
    </xf>
    <xf numFmtId="164" fontId="24" fillId="7" borderId="1" xfId="0" applyNumberFormat="1" applyFont="1" applyFill="1" applyBorder="1" applyAlignment="1" applyProtection="1">
      <alignment horizontal="center"/>
      <protection hidden="1"/>
    </xf>
    <xf numFmtId="0" fontId="0" fillId="17" borderId="1" xfId="0" applyFont="1" applyFill="1" applyBorder="1" applyAlignment="1" applyProtection="1">
      <alignment horizontal="center"/>
      <protection hidden="1"/>
    </xf>
    <xf numFmtId="164" fontId="1" fillId="0" borderId="21" xfId="0" applyNumberFormat="1" applyFont="1" applyBorder="1" applyAlignment="1" applyProtection="1">
      <alignment horizontal="center" wrapText="1"/>
      <protection hidden="1"/>
    </xf>
    <xf numFmtId="0" fontId="3" fillId="19" borderId="1" xfId="0" applyFont="1" applyFill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protection hidden="1"/>
    </xf>
    <xf numFmtId="0" fontId="0" fillId="0" borderId="0" xfId="0" applyFill="1"/>
    <xf numFmtId="0" fontId="31" fillId="16" borderId="34" xfId="0" applyFont="1" applyFill="1" applyBorder="1" applyAlignment="1" applyProtection="1">
      <alignment horizontal="center" vertical="center" wrapText="1"/>
      <protection hidden="1"/>
    </xf>
    <xf numFmtId="0" fontId="31" fillId="16" borderId="35" xfId="0" applyFont="1" applyFill="1" applyBorder="1" applyAlignment="1" applyProtection="1">
      <alignment horizontal="center" vertical="center" wrapText="1"/>
      <protection hidden="1"/>
    </xf>
    <xf numFmtId="0" fontId="31" fillId="16" borderId="36" xfId="0" applyFont="1" applyFill="1" applyBorder="1" applyAlignment="1" applyProtection="1">
      <alignment horizontal="center" vertical="center" wrapText="1"/>
      <protection hidden="1"/>
    </xf>
    <xf numFmtId="0" fontId="31" fillId="16" borderId="37" xfId="0" applyFont="1" applyFill="1" applyBorder="1" applyAlignment="1" applyProtection="1">
      <alignment horizontal="center" vertical="center" wrapText="1"/>
      <protection hidden="1"/>
    </xf>
    <xf numFmtId="0" fontId="31" fillId="16" borderId="0" xfId="0" applyFont="1" applyFill="1" applyBorder="1" applyAlignment="1" applyProtection="1">
      <alignment horizontal="center" vertical="center" wrapText="1"/>
      <protection hidden="1"/>
    </xf>
    <xf numFmtId="0" fontId="31" fillId="16" borderId="38" xfId="0" applyFont="1" applyFill="1" applyBorder="1" applyAlignment="1" applyProtection="1">
      <alignment horizontal="center" vertical="center" wrapText="1"/>
      <protection hidden="1"/>
    </xf>
    <xf numFmtId="0" fontId="31" fillId="16" borderId="39" xfId="0" applyFont="1" applyFill="1" applyBorder="1" applyAlignment="1" applyProtection="1">
      <alignment horizontal="center" vertical="center" wrapText="1"/>
      <protection hidden="1"/>
    </xf>
    <xf numFmtId="0" fontId="31" fillId="16" borderId="11" xfId="0" applyFont="1" applyFill="1" applyBorder="1" applyAlignment="1" applyProtection="1">
      <alignment horizontal="center" vertical="center" wrapText="1"/>
      <protection hidden="1"/>
    </xf>
    <xf numFmtId="0" fontId="31" fillId="16" borderId="40" xfId="0" applyFont="1" applyFill="1" applyBorder="1" applyAlignment="1" applyProtection="1">
      <alignment horizontal="center" vertical="center" wrapText="1"/>
      <protection hidden="1"/>
    </xf>
    <xf numFmtId="0" fontId="32" fillId="16" borderId="1" xfId="0" applyFont="1" applyFill="1" applyBorder="1" applyAlignment="1" applyProtection="1">
      <alignment horizontal="center" vertical="center" wrapText="1"/>
      <protection hidden="1"/>
    </xf>
    <xf numFmtId="0" fontId="32" fillId="16" borderId="1" xfId="0" applyFont="1" applyFill="1" applyBorder="1" applyAlignment="1" applyProtection="1">
      <alignment horizontal="right" vertical="center" wrapText="1"/>
      <protection hidden="1"/>
    </xf>
    <xf numFmtId="164" fontId="33" fillId="16" borderId="1" xfId="0" applyNumberFormat="1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locked="0" hidden="1"/>
    </xf>
    <xf numFmtId="0" fontId="4" fillId="11" borderId="1" xfId="0" applyFont="1" applyFill="1" applyBorder="1" applyAlignment="1" applyProtection="1">
      <alignment horizontal="center" vertical="center"/>
      <protection hidden="1"/>
    </xf>
    <xf numFmtId="0" fontId="1" fillId="11" borderId="2" xfId="0" applyFont="1" applyFill="1" applyBorder="1" applyAlignment="1" applyProtection="1">
      <alignment horizontal="center" vertical="center" wrapText="1"/>
      <protection hidden="1"/>
    </xf>
    <xf numFmtId="0" fontId="1" fillId="11" borderId="3" xfId="0" applyFont="1" applyFill="1" applyBorder="1" applyAlignment="1" applyProtection="1">
      <alignment horizontal="center" vertical="center" wrapText="1"/>
      <protection hidden="1"/>
    </xf>
    <xf numFmtId="0" fontId="1" fillId="13" borderId="2" xfId="0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9" fillId="5" borderId="1" xfId="0" applyFont="1" applyFill="1" applyBorder="1" applyAlignment="1" applyProtection="1">
      <alignment horizontal="center"/>
      <protection hidden="1"/>
    </xf>
    <xf numFmtId="0" fontId="19" fillId="5" borderId="5" xfId="0" applyFont="1" applyFill="1" applyBorder="1" applyAlignment="1" applyProtection="1">
      <alignment horizontal="center"/>
      <protection hidden="1"/>
    </xf>
    <xf numFmtId="0" fontId="19" fillId="5" borderId="6" xfId="0" applyFont="1" applyFill="1" applyBorder="1" applyAlignment="1" applyProtection="1">
      <alignment horizontal="center"/>
      <protection hidden="1"/>
    </xf>
    <xf numFmtId="0" fontId="19" fillId="5" borderId="4" xfId="0" applyFont="1" applyFill="1" applyBorder="1" applyAlignment="1" applyProtection="1">
      <alignment horizontal="center"/>
      <protection hidden="1"/>
    </xf>
    <xf numFmtId="0" fontId="24" fillId="7" borderId="1" xfId="0" applyFont="1" applyFill="1" applyBorder="1" applyAlignment="1" applyProtection="1">
      <alignment horizontal="center" vertical="center" wrapText="1"/>
      <protection hidden="1"/>
    </xf>
    <xf numFmtId="0" fontId="23" fillId="15" borderId="1" xfId="0" applyFont="1" applyFill="1" applyBorder="1" applyAlignment="1" applyProtection="1">
      <alignment horizontal="center" vertical="center"/>
      <protection hidden="1"/>
    </xf>
    <xf numFmtId="167" fontId="23" fillId="15" borderId="1" xfId="0" applyNumberFormat="1" applyFont="1" applyFill="1" applyBorder="1" applyAlignment="1" applyProtection="1">
      <alignment horizontal="center" vertical="center"/>
      <protection hidden="1"/>
    </xf>
    <xf numFmtId="167" fontId="23" fillId="9" borderId="1" xfId="0" applyNumberFormat="1" applyFont="1" applyFill="1" applyBorder="1" applyAlignment="1" applyProtection="1">
      <alignment horizontal="center" vertical="center"/>
      <protection hidden="1"/>
    </xf>
    <xf numFmtId="0" fontId="23" fillId="7" borderId="5" xfId="0" applyFont="1" applyFill="1" applyBorder="1" applyAlignment="1" applyProtection="1">
      <alignment horizontal="center" vertical="center"/>
      <protection hidden="1"/>
    </xf>
    <xf numFmtId="0" fontId="23" fillId="7" borderId="6" xfId="0" applyFont="1" applyFill="1" applyBorder="1" applyAlignment="1" applyProtection="1">
      <alignment horizontal="center" vertical="center"/>
      <protection hidden="1"/>
    </xf>
    <xf numFmtId="0" fontId="23" fillId="7" borderId="4" xfId="0" applyFont="1" applyFill="1" applyBorder="1" applyAlignment="1" applyProtection="1">
      <alignment horizontal="center" vertical="center"/>
      <protection hidden="1"/>
    </xf>
    <xf numFmtId="0" fontId="35" fillId="18" borderId="5" xfId="0" applyFont="1" applyFill="1" applyBorder="1" applyAlignment="1" applyProtection="1">
      <alignment horizontal="center" vertical="center"/>
      <protection hidden="1"/>
    </xf>
    <xf numFmtId="0" fontId="35" fillId="18" borderId="6" xfId="0" applyFont="1" applyFill="1" applyBorder="1" applyAlignment="1" applyProtection="1">
      <alignment horizontal="center" vertical="center"/>
      <protection hidden="1"/>
    </xf>
    <xf numFmtId="0" fontId="35" fillId="18" borderId="4" xfId="0" applyFont="1" applyFill="1" applyBorder="1" applyAlignment="1" applyProtection="1">
      <alignment horizontal="center" vertical="center"/>
      <protection hidden="1"/>
    </xf>
    <xf numFmtId="164" fontId="1" fillId="2" borderId="5" xfId="0" applyNumberFormat="1" applyFont="1" applyFill="1" applyBorder="1" applyAlignment="1" applyProtection="1">
      <alignment horizontal="center"/>
      <protection hidden="1"/>
    </xf>
    <xf numFmtId="164" fontId="1" fillId="2" borderId="4" xfId="0" applyNumberFormat="1" applyFont="1" applyFill="1" applyBorder="1" applyAlignment="1" applyProtection="1">
      <alignment horizontal="center"/>
      <protection hidden="1"/>
    </xf>
    <xf numFmtId="0" fontId="23" fillId="14" borderId="1" xfId="0" applyFont="1" applyFill="1" applyBorder="1" applyAlignment="1" applyProtection="1">
      <alignment horizontal="center" vertical="center"/>
      <protection hidden="1"/>
    </xf>
    <xf numFmtId="167" fontId="23" fillId="14" borderId="1" xfId="0" applyNumberFormat="1" applyFont="1" applyFill="1" applyBorder="1" applyAlignment="1" applyProtection="1">
      <alignment horizontal="center" vertical="center"/>
      <protection hidden="1"/>
    </xf>
    <xf numFmtId="164" fontId="1" fillId="14" borderId="5" xfId="0" applyNumberFormat="1" applyFont="1" applyFill="1" applyBorder="1" applyAlignment="1" applyProtection="1">
      <alignment horizontal="center"/>
      <protection hidden="1"/>
    </xf>
    <xf numFmtId="164" fontId="1" fillId="14" borderId="4" xfId="0" applyNumberFormat="1" applyFont="1" applyFill="1" applyBorder="1" applyAlignment="1" applyProtection="1">
      <alignment horizontal="center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164" fontId="1" fillId="8" borderId="5" xfId="0" applyNumberFormat="1" applyFont="1" applyFill="1" applyBorder="1" applyAlignment="1" applyProtection="1">
      <alignment horizontal="center"/>
      <protection hidden="1"/>
    </xf>
    <xf numFmtId="164" fontId="1" fillId="8" borderId="4" xfId="0" applyNumberFormat="1" applyFont="1" applyFill="1" applyBorder="1" applyAlignment="1" applyProtection="1">
      <alignment horizontal="center"/>
      <protection hidden="1"/>
    </xf>
    <xf numFmtId="164" fontId="1" fillId="10" borderId="5" xfId="0" applyNumberFormat="1" applyFont="1" applyFill="1" applyBorder="1" applyAlignment="1" applyProtection="1">
      <alignment horizontal="center"/>
      <protection hidden="1"/>
    </xf>
    <xf numFmtId="164" fontId="1" fillId="10" borderId="4" xfId="0" applyNumberFormat="1" applyFont="1" applyFill="1" applyBorder="1" applyAlignment="1" applyProtection="1">
      <alignment horizontal="center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19" fillId="8" borderId="1" xfId="0" applyFont="1" applyFill="1" applyBorder="1" applyAlignment="1" applyProtection="1">
      <alignment horizontal="center" vertical="center"/>
      <protection hidden="1"/>
    </xf>
    <xf numFmtId="0" fontId="19" fillId="10" borderId="1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67" fontId="19" fillId="2" borderId="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164" fontId="24" fillId="9" borderId="5" xfId="0" applyNumberFormat="1" applyFont="1" applyFill="1" applyBorder="1" applyAlignment="1" applyProtection="1">
      <alignment horizontal="center"/>
      <protection hidden="1"/>
    </xf>
    <xf numFmtId="164" fontId="24" fillId="9" borderId="4" xfId="0" applyNumberFormat="1" applyFont="1" applyFill="1" applyBorder="1" applyAlignment="1" applyProtection="1">
      <alignment horizontal="center"/>
      <protection hidden="1"/>
    </xf>
    <xf numFmtId="0" fontId="23" fillId="9" borderId="1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3" fillId="13" borderId="5" xfId="0" applyFont="1" applyFill="1" applyBorder="1" applyAlignment="1" applyProtection="1">
      <alignment horizontal="center"/>
      <protection hidden="1"/>
    </xf>
    <xf numFmtId="0" fontId="3" fillId="13" borderId="6" xfId="0" applyFont="1" applyFill="1" applyBorder="1" applyAlignment="1" applyProtection="1">
      <alignment horizontal="center"/>
      <protection hidden="1"/>
    </xf>
    <xf numFmtId="164" fontId="19" fillId="5" borderId="5" xfId="0" applyNumberFormat="1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Alignment="1" applyProtection="1">
      <alignment horizontal="center"/>
      <protection hidden="1"/>
    </xf>
    <xf numFmtId="0" fontId="3" fillId="11" borderId="6" xfId="0" applyFont="1" applyFill="1" applyBorder="1" applyAlignment="1" applyProtection="1">
      <alignment horizontal="center"/>
      <protection hidden="1"/>
    </xf>
    <xf numFmtId="0" fontId="3" fillId="11" borderId="4" xfId="0" applyFont="1" applyFill="1" applyBorder="1" applyAlignment="1" applyProtection="1">
      <alignment horizontal="center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" fillId="13" borderId="1" xfId="0" applyFont="1" applyFill="1" applyBorder="1" applyAlignment="1" applyProtection="1">
      <alignment horizontal="center" vertical="center" wrapText="1"/>
      <protection hidden="1"/>
    </xf>
    <xf numFmtId="0" fontId="34" fillId="7" borderId="2" xfId="0" applyFont="1" applyFill="1" applyBorder="1" applyAlignment="1" applyProtection="1">
      <alignment horizontal="center" vertical="center" wrapText="1"/>
      <protection hidden="1"/>
    </xf>
    <xf numFmtId="0" fontId="34" fillId="7" borderId="3" xfId="0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3" fillId="7" borderId="5" xfId="0" applyFont="1" applyFill="1" applyBorder="1" applyAlignment="1" applyProtection="1">
      <alignment horizontal="center"/>
      <protection hidden="1"/>
    </xf>
    <xf numFmtId="0" fontId="23" fillId="7" borderId="6" xfId="0" applyFont="1" applyFill="1" applyBorder="1" applyAlignment="1" applyProtection="1">
      <alignment horizontal="center"/>
      <protection hidden="1"/>
    </xf>
    <xf numFmtId="0" fontId="23" fillId="7" borderId="4" xfId="0" applyFont="1" applyFill="1" applyBorder="1" applyAlignment="1" applyProtection="1">
      <alignment horizontal="center"/>
      <protection hidden="1"/>
    </xf>
    <xf numFmtId="164" fontId="23" fillId="7" borderId="5" xfId="0" applyNumberFormat="1" applyFont="1" applyFill="1" applyBorder="1" applyAlignment="1" applyProtection="1">
      <alignment horizontal="center"/>
      <protection hidden="1"/>
    </xf>
    <xf numFmtId="164" fontId="37" fillId="12" borderId="1" xfId="0" applyNumberFormat="1" applyFont="1" applyFill="1" applyBorder="1" applyAlignment="1" applyProtection="1">
      <alignment horizontal="center" vertical="center"/>
      <protection hidden="1"/>
    </xf>
    <xf numFmtId="0" fontId="37" fillId="12" borderId="1" xfId="0" applyFont="1" applyFill="1" applyBorder="1" applyAlignment="1" applyProtection="1">
      <alignment horizontal="center" vertical="center"/>
      <protection hidden="1"/>
    </xf>
    <xf numFmtId="0" fontId="26" fillId="12" borderId="1" xfId="0" applyFont="1" applyFill="1" applyBorder="1" applyAlignment="1" applyProtection="1">
      <alignment horizontal="center" vertical="center" wrapText="1"/>
      <protection hidden="1"/>
    </xf>
    <xf numFmtId="0" fontId="22" fillId="6" borderId="1" xfId="0" applyFont="1" applyFill="1" applyBorder="1" applyAlignment="1" applyProtection="1">
      <alignment horizontal="center"/>
      <protection hidden="1"/>
    </xf>
    <xf numFmtId="164" fontId="1" fillId="6" borderId="1" xfId="0" applyNumberFormat="1" applyFont="1" applyFill="1" applyBorder="1" applyAlignment="1" applyProtection="1">
      <alignment horizontal="center"/>
      <protection hidden="1"/>
    </xf>
    <xf numFmtId="0" fontId="19" fillId="6" borderId="5" xfId="0" applyFont="1" applyFill="1" applyBorder="1" applyAlignment="1" applyProtection="1">
      <alignment horizontal="center"/>
      <protection hidden="1"/>
    </xf>
    <xf numFmtId="0" fontId="19" fillId="6" borderId="6" xfId="0" applyFont="1" applyFill="1" applyBorder="1" applyAlignment="1" applyProtection="1">
      <alignment horizontal="center"/>
      <protection hidden="1"/>
    </xf>
    <xf numFmtId="0" fontId="19" fillId="6" borderId="4" xfId="0" applyFont="1" applyFill="1" applyBorder="1" applyAlignment="1" applyProtection="1">
      <alignment horizontal="center"/>
      <protection hidden="1"/>
    </xf>
    <xf numFmtId="164" fontId="19" fillId="6" borderId="5" xfId="0" applyNumberFormat="1" applyFont="1" applyFill="1" applyBorder="1" applyAlignment="1" applyProtection="1">
      <alignment horizontal="center"/>
      <protection hidden="1"/>
    </xf>
    <xf numFmtId="0" fontId="19" fillId="6" borderId="1" xfId="0" applyFont="1" applyFill="1" applyBorder="1" applyAlignment="1" applyProtection="1">
      <alignment horizontal="center"/>
      <protection hidden="1"/>
    </xf>
    <xf numFmtId="167" fontId="19" fillId="4" borderId="1" xfId="0" applyNumberFormat="1" applyFont="1" applyFill="1" applyBorder="1" applyAlignment="1" applyProtection="1">
      <alignment horizontal="center" vertical="center"/>
      <protection hidden="1"/>
    </xf>
    <xf numFmtId="167" fontId="19" fillId="8" borderId="1" xfId="0" applyNumberFormat="1" applyFont="1" applyFill="1" applyBorder="1" applyAlignment="1" applyProtection="1">
      <alignment horizontal="center" vertical="center"/>
      <protection hidden="1"/>
    </xf>
    <xf numFmtId="167" fontId="19" fillId="10" borderId="1" xfId="0" applyNumberFormat="1" applyFont="1" applyFill="1" applyBorder="1" applyAlignment="1" applyProtection="1">
      <alignment horizontal="center" vertical="center"/>
      <protection hidden="1"/>
    </xf>
    <xf numFmtId="164" fontId="1" fillId="15" borderId="5" xfId="0" applyNumberFormat="1" applyFont="1" applyFill="1" applyBorder="1" applyAlignment="1" applyProtection="1">
      <alignment horizontal="center"/>
      <protection hidden="1"/>
    </xf>
    <xf numFmtId="164" fontId="1" fillId="15" borderId="4" xfId="0" applyNumberFormat="1" applyFont="1" applyFill="1" applyBorder="1" applyAlignment="1" applyProtection="1">
      <alignment horizontal="center"/>
      <protection hidden="1"/>
    </xf>
    <xf numFmtId="166" fontId="1" fillId="0" borderId="5" xfId="0" applyNumberFormat="1" applyFont="1" applyBorder="1" applyAlignment="1" applyProtection="1">
      <alignment horizontal="center" wrapText="1"/>
      <protection hidden="1"/>
    </xf>
    <xf numFmtId="166" fontId="1" fillId="0" borderId="4" xfId="0" applyNumberFormat="1" applyFont="1" applyBorder="1" applyAlignment="1" applyProtection="1">
      <alignment horizontal="center" wrapText="1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15" fillId="0" borderId="30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center" vertical="center"/>
      <protection hidden="1"/>
    </xf>
    <xf numFmtId="0" fontId="18" fillId="0" borderId="15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18" fillId="0" borderId="16" xfId="0" applyFont="1" applyBorder="1" applyAlignment="1" applyProtection="1">
      <alignment horizontal="center"/>
      <protection hidden="1"/>
    </xf>
    <xf numFmtId="0" fontId="18" fillId="0" borderId="12" xfId="0" applyFont="1" applyBorder="1" applyAlignment="1" applyProtection="1">
      <alignment horizontal="center"/>
      <protection hidden="1"/>
    </xf>
    <xf numFmtId="0" fontId="18" fillId="0" borderId="13" xfId="0" applyFont="1" applyBorder="1" applyAlignment="1" applyProtection="1">
      <alignment horizontal="center"/>
      <protection hidden="1"/>
    </xf>
    <xf numFmtId="0" fontId="18" fillId="0" borderId="14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1" fontId="6" fillId="0" borderId="0" xfId="0" applyNumberFormat="1" applyFont="1" applyBorder="1" applyAlignment="1" applyProtection="1">
      <alignment horizontal="left"/>
      <protection hidden="1"/>
    </xf>
    <xf numFmtId="14" fontId="6" fillId="0" borderId="0" xfId="0" applyNumberFormat="1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16" xfId="0" applyFont="1" applyBorder="1" applyAlignment="1" applyProtection="1">
      <alignment horizontal="center"/>
      <protection hidden="1"/>
    </xf>
    <xf numFmtId="0" fontId="21" fillId="0" borderId="17" xfId="0" applyFont="1" applyBorder="1" applyAlignment="1" applyProtection="1">
      <alignment horizont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27" fillId="0" borderId="23" xfId="0" applyFont="1" applyBorder="1" applyAlignment="1" applyProtection="1">
      <alignment horizontal="center" wrapText="1"/>
      <protection hidden="1"/>
    </xf>
    <xf numFmtId="0" fontId="27" fillId="0" borderId="24" xfId="0" applyFont="1" applyBorder="1" applyAlignment="1" applyProtection="1">
      <alignment horizontal="center" wrapText="1"/>
      <protection hidden="1"/>
    </xf>
    <xf numFmtId="0" fontId="27" fillId="0" borderId="25" xfId="0" applyFont="1" applyBorder="1" applyAlignment="1" applyProtection="1">
      <alignment horizontal="center" wrapText="1"/>
      <protection hidden="1"/>
    </xf>
    <xf numFmtId="0" fontId="1" fillId="0" borderId="27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7" fillId="0" borderId="7" xfId="0" applyFont="1" applyBorder="1" applyAlignment="1" applyProtection="1">
      <alignment horizontal="center" wrapText="1"/>
      <protection hidden="1"/>
    </xf>
    <xf numFmtId="0" fontId="27" fillId="0" borderId="8" xfId="0" applyFont="1" applyBorder="1" applyAlignment="1" applyProtection="1">
      <alignment horizontal="center" wrapText="1"/>
      <protection hidden="1"/>
    </xf>
    <xf numFmtId="0" fontId="27" fillId="0" borderId="32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27" fillId="0" borderId="31" xfId="0" applyFont="1" applyBorder="1" applyAlignment="1" applyProtection="1">
      <alignment horizontal="center" vertical="center" wrapText="1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680357</xdr:colOff>
      <xdr:row>1</xdr:row>
      <xdr:rowOff>612939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91CACE2-B1EE-45F3-95DC-F1F2C0DE5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47214" cy="987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388620</xdr:colOff>
      <xdr:row>45</xdr:row>
      <xdr:rowOff>333375</xdr:rowOff>
    </xdr:from>
    <xdr:to>
      <xdr:col>7</xdr:col>
      <xdr:colOff>121920</xdr:colOff>
      <xdr:row>48</xdr:row>
      <xdr:rowOff>123825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0772775"/>
          <a:ext cx="113538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42</xdr:row>
      <xdr:rowOff>28574</xdr:rowOff>
    </xdr:from>
    <xdr:to>
      <xdr:col>9</xdr:col>
      <xdr:colOff>9525</xdr:colOff>
      <xdr:row>47</xdr:row>
      <xdr:rowOff>137159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2560" y="9911714"/>
          <a:ext cx="1297305" cy="1183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Zeros="0" tabSelected="1" topLeftCell="A43" zoomScale="140" zoomScaleNormal="140" workbookViewId="0">
      <selection activeCell="B6" sqref="B6:I6"/>
    </sheetView>
  </sheetViews>
  <sheetFormatPr baseColWidth="10" defaultColWidth="9.140625" defaultRowHeight="15" x14ac:dyDescent="0.25"/>
  <cols>
    <col min="1" max="1" width="27" style="1" customWidth="1"/>
    <col min="2" max="2" width="10.28515625" style="1" customWidth="1"/>
    <col min="3" max="3" width="11.42578125" style="1" bestFit="1" customWidth="1"/>
    <col min="4" max="5" width="9.140625" style="1"/>
    <col min="6" max="6" width="11.85546875" style="1" customWidth="1"/>
    <col min="7" max="7" width="12" style="1" bestFit="1" customWidth="1"/>
    <col min="8" max="8" width="13.42578125" style="1" customWidth="1"/>
    <col min="9" max="9" width="10.42578125" style="1" customWidth="1"/>
    <col min="10" max="16384" width="9.140625" style="1"/>
  </cols>
  <sheetData>
    <row r="1" spans="1:10" ht="29.45" customHeight="1" x14ac:dyDescent="0.4">
      <c r="A1" s="126"/>
      <c r="B1" s="126"/>
      <c r="C1" s="126"/>
      <c r="D1" s="126"/>
      <c r="E1" s="126"/>
      <c r="F1" s="126"/>
      <c r="G1" s="126"/>
      <c r="H1" s="126"/>
      <c r="I1" s="126"/>
    </row>
    <row r="2" spans="1:10" ht="50.25" customHeight="1" x14ac:dyDescent="0.3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ht="29.45" customHeight="1" x14ac:dyDescent="0.3">
      <c r="A3" s="141" t="s">
        <v>75</v>
      </c>
      <c r="B3" s="141"/>
      <c r="C3" s="141"/>
      <c r="D3" s="141"/>
      <c r="E3" s="141"/>
      <c r="F3" s="141"/>
      <c r="G3" s="141"/>
      <c r="H3" s="141"/>
      <c r="I3" s="141"/>
      <c r="J3" s="74"/>
    </row>
    <row r="4" spans="1:10" ht="35.450000000000003" customHeight="1" x14ac:dyDescent="0.25">
      <c r="A4" s="130" t="s">
        <v>52</v>
      </c>
      <c r="B4" s="130"/>
      <c r="C4" s="130"/>
      <c r="D4" s="130"/>
      <c r="E4" s="130"/>
      <c r="F4" s="130"/>
      <c r="G4" s="130"/>
      <c r="H4" s="130"/>
      <c r="I4" s="130"/>
    </row>
    <row r="5" spans="1:10" s="32" customFormat="1" ht="18" x14ac:dyDescent="0.25">
      <c r="A5" s="41"/>
      <c r="B5" s="41"/>
      <c r="C5" s="41"/>
      <c r="D5" s="41"/>
      <c r="E5" s="41"/>
      <c r="F5" s="41"/>
      <c r="G5" s="41"/>
      <c r="H5" s="41"/>
      <c r="I5" s="41"/>
    </row>
    <row r="6" spans="1:10" ht="27" customHeight="1" x14ac:dyDescent="0.25">
      <c r="A6" s="42" t="s">
        <v>128</v>
      </c>
      <c r="B6" s="88"/>
      <c r="C6" s="88"/>
      <c r="D6" s="88"/>
      <c r="E6" s="88"/>
      <c r="F6" s="88"/>
      <c r="G6" s="88"/>
      <c r="H6" s="88"/>
      <c r="I6" s="88"/>
    </row>
    <row r="7" spans="1:10" ht="27" customHeight="1" x14ac:dyDescent="0.25">
      <c r="A7" s="42" t="s">
        <v>18</v>
      </c>
      <c r="B7" s="88"/>
      <c r="C7" s="88"/>
      <c r="D7" s="88"/>
      <c r="E7" s="88"/>
      <c r="F7" s="88"/>
      <c r="G7" s="88"/>
      <c r="H7" s="88"/>
      <c r="I7" s="88"/>
      <c r="J7" s="32"/>
    </row>
    <row r="8" spans="1:10" ht="27" customHeight="1" x14ac:dyDescent="0.25">
      <c r="A8" s="73" t="s">
        <v>69</v>
      </c>
      <c r="B8" s="73" t="s">
        <v>70</v>
      </c>
      <c r="C8" s="88"/>
      <c r="D8" s="88"/>
      <c r="E8" s="88"/>
      <c r="F8" s="73" t="s">
        <v>71</v>
      </c>
      <c r="G8" s="88"/>
      <c r="H8" s="88"/>
      <c r="I8" s="88"/>
      <c r="J8" s="32"/>
    </row>
    <row r="9" spans="1:10" ht="27" customHeight="1" x14ac:dyDescent="0.25">
      <c r="A9" s="73" t="s">
        <v>43</v>
      </c>
      <c r="B9" s="73" t="s">
        <v>72</v>
      </c>
      <c r="C9" s="88"/>
      <c r="D9" s="88"/>
      <c r="E9" s="88"/>
      <c r="F9" s="73" t="s">
        <v>73</v>
      </c>
      <c r="G9" s="88"/>
      <c r="H9" s="88"/>
      <c r="I9" s="88"/>
      <c r="J9" s="32"/>
    </row>
    <row r="10" spans="1:10" ht="14.25" customHeight="1" x14ac:dyDescent="0.25">
      <c r="A10" s="76" t="s">
        <v>65</v>
      </c>
      <c r="B10" s="77"/>
      <c r="C10" s="77"/>
      <c r="D10" s="77"/>
      <c r="E10" s="77"/>
      <c r="F10" s="78"/>
      <c r="G10" s="85" t="s">
        <v>62</v>
      </c>
      <c r="H10" s="86" t="s">
        <v>3</v>
      </c>
      <c r="I10" s="86"/>
      <c r="J10" s="32"/>
    </row>
    <row r="11" spans="1:10" ht="13.5" customHeight="1" x14ac:dyDescent="0.25">
      <c r="A11" s="79"/>
      <c r="B11" s="80"/>
      <c r="C11" s="80"/>
      <c r="D11" s="80"/>
      <c r="E11" s="80"/>
      <c r="F11" s="81"/>
      <c r="G11" s="85"/>
      <c r="H11" s="86"/>
      <c r="I11" s="86"/>
      <c r="J11" s="32"/>
    </row>
    <row r="12" spans="1:10" ht="18" customHeight="1" x14ac:dyDescent="0.25">
      <c r="A12" s="82"/>
      <c r="B12" s="83"/>
      <c r="C12" s="83"/>
      <c r="D12" s="83"/>
      <c r="E12" s="83"/>
      <c r="F12" s="84"/>
      <c r="G12" s="71">
        <f>SUM(E16:E20)+SUM(I16:I20)</f>
        <v>0</v>
      </c>
      <c r="H12" s="87">
        <f>+G12*20</f>
        <v>0</v>
      </c>
      <c r="I12" s="87"/>
      <c r="J12" s="32"/>
    </row>
    <row r="13" spans="1:10" ht="18" x14ac:dyDescent="0.25">
      <c r="A13" s="134" t="s">
        <v>49</v>
      </c>
      <c r="B13" s="135"/>
      <c r="C13" s="135"/>
      <c r="D13" s="135"/>
      <c r="E13" s="136"/>
      <c r="F13" s="131" t="s">
        <v>50</v>
      </c>
      <c r="G13" s="132"/>
      <c r="H13" s="132"/>
      <c r="I13" s="132"/>
    </row>
    <row r="14" spans="1:10" ht="18" customHeight="1" x14ac:dyDescent="0.25">
      <c r="A14" s="90" t="s">
        <v>0</v>
      </c>
      <c r="B14" s="137" t="s">
        <v>9</v>
      </c>
      <c r="C14" s="137"/>
      <c r="D14" s="90" t="s">
        <v>10</v>
      </c>
      <c r="E14" s="90" t="s">
        <v>12</v>
      </c>
      <c r="F14" s="92" t="s">
        <v>1</v>
      </c>
      <c r="G14" s="138" t="s">
        <v>11</v>
      </c>
      <c r="H14" s="138"/>
      <c r="I14" s="92" t="s">
        <v>12</v>
      </c>
    </row>
    <row r="15" spans="1:10" ht="18" customHeight="1" x14ac:dyDescent="0.25">
      <c r="A15" s="91"/>
      <c r="B15" s="58" t="s">
        <v>54</v>
      </c>
      <c r="C15" s="63" t="s">
        <v>55</v>
      </c>
      <c r="D15" s="91"/>
      <c r="E15" s="91"/>
      <c r="F15" s="93"/>
      <c r="G15" s="64" t="s">
        <v>54</v>
      </c>
      <c r="H15" s="65" t="s">
        <v>55</v>
      </c>
      <c r="I15" s="93"/>
    </row>
    <row r="16" spans="1:10" ht="18" customHeight="1" x14ac:dyDescent="0.25">
      <c r="A16" s="34"/>
      <c r="B16" s="66"/>
      <c r="C16" s="67"/>
      <c r="D16" s="35"/>
      <c r="E16" s="35"/>
      <c r="F16" s="34"/>
      <c r="G16" s="66"/>
      <c r="H16" s="67"/>
      <c r="I16" s="35"/>
    </row>
    <row r="17" spans="1:9" ht="18" customHeight="1" x14ac:dyDescent="0.25">
      <c r="A17" s="34"/>
      <c r="B17" s="66"/>
      <c r="C17" s="67"/>
      <c r="D17" s="35"/>
      <c r="E17" s="35"/>
      <c r="F17" s="34"/>
      <c r="G17" s="66"/>
      <c r="H17" s="67"/>
      <c r="I17" s="35"/>
    </row>
    <row r="18" spans="1:9" ht="18" customHeight="1" x14ac:dyDescent="0.25">
      <c r="A18" s="34"/>
      <c r="B18" s="66"/>
      <c r="C18" s="67"/>
      <c r="D18" s="35"/>
      <c r="E18" s="35"/>
      <c r="F18" s="34"/>
      <c r="G18" s="66"/>
      <c r="H18" s="67"/>
      <c r="I18" s="35"/>
    </row>
    <row r="19" spans="1:9" ht="18" customHeight="1" x14ac:dyDescent="0.25">
      <c r="A19" s="34"/>
      <c r="B19" s="66"/>
      <c r="C19" s="67"/>
      <c r="D19" s="35"/>
      <c r="E19" s="35"/>
      <c r="F19" s="34"/>
      <c r="G19" s="66"/>
      <c r="H19" s="67"/>
      <c r="I19" s="35"/>
    </row>
    <row r="20" spans="1:9" ht="18" customHeight="1" x14ac:dyDescent="0.25">
      <c r="A20" s="34"/>
      <c r="B20" s="66"/>
      <c r="C20" s="67"/>
      <c r="D20" s="35"/>
      <c r="E20" s="35"/>
      <c r="F20" s="34"/>
      <c r="G20" s="66"/>
      <c r="H20" s="67"/>
      <c r="I20" s="35"/>
    </row>
    <row r="21" spans="1:9" ht="18.75" x14ac:dyDescent="0.3">
      <c r="A21" s="95" t="s">
        <v>39</v>
      </c>
      <c r="B21" s="95"/>
      <c r="C21" s="95"/>
      <c r="D21" s="95"/>
      <c r="E21" s="95"/>
      <c r="F21" s="95"/>
      <c r="G21" s="95"/>
      <c r="H21" s="95"/>
      <c r="I21" s="95"/>
    </row>
    <row r="22" spans="1:9" ht="25.5" customHeight="1" x14ac:dyDescent="0.25">
      <c r="A22" s="38" t="s">
        <v>41</v>
      </c>
      <c r="B22" s="94" t="s">
        <v>0</v>
      </c>
      <c r="C22" s="94" t="s">
        <v>1</v>
      </c>
      <c r="D22" s="94" t="s">
        <v>5</v>
      </c>
      <c r="E22" s="94" t="s">
        <v>6</v>
      </c>
      <c r="F22" s="94" t="s">
        <v>2</v>
      </c>
      <c r="G22" s="94" t="s">
        <v>8</v>
      </c>
      <c r="H22" s="139" t="s">
        <v>64</v>
      </c>
      <c r="I22" s="142" t="s">
        <v>3</v>
      </c>
    </row>
    <row r="23" spans="1:9" ht="24" customHeight="1" x14ac:dyDescent="0.25">
      <c r="A23" s="7" t="s">
        <v>58</v>
      </c>
      <c r="B23" s="94"/>
      <c r="C23" s="94"/>
      <c r="D23" s="94"/>
      <c r="E23" s="94"/>
      <c r="F23" s="94"/>
      <c r="G23" s="94"/>
      <c r="H23" s="140"/>
      <c r="I23" s="143"/>
    </row>
    <row r="24" spans="1:9" x14ac:dyDescent="0.25">
      <c r="A24" s="39" t="s">
        <v>4</v>
      </c>
      <c r="B24" s="34"/>
      <c r="C24" s="34"/>
      <c r="D24" s="40">
        <f>IF(MOD(E24,1)=0,E24/1,"ERROR")</f>
        <v>0</v>
      </c>
      <c r="E24" s="33"/>
      <c r="F24" s="36">
        <f>IF((C24-B24)=0,0,IF((C24-B24)&gt;0,C24-B24,"ERROR"))</f>
        <v>0</v>
      </c>
      <c r="G24" s="37">
        <f>IF(F24=0,0,IF($A$23="PANORAMA",IF(F24&gt;=3,"PACKAGE",I24/F24/E24),I24/F24/E24))</f>
        <v>0</v>
      </c>
      <c r="H24" s="70">
        <f>IF(E24=0,0,IF($A$23="PANORAMA",IF(F24&gt;=3,"FULL BOARD","B&amp;B"),"B&amp;B"))</f>
        <v>0</v>
      </c>
      <c r="I24" s="69">
        <f>IF(D24="ERROR",1/0,IF(F24=0,0,IF($A$23="PANORAMA",IF(F24&gt;=5,86*E24*F24,IF(F24&gt;=3,92*E24*F24,92*E24*F24)),110*E24*F24)))</f>
        <v>0</v>
      </c>
    </row>
    <row r="25" spans="1:9" x14ac:dyDescent="0.25">
      <c r="A25" s="39" t="s">
        <v>4</v>
      </c>
      <c r="B25" s="34"/>
      <c r="C25" s="34"/>
      <c r="D25" s="40">
        <f t="shared" ref="D25:D26" si="0">IF(MOD(E25,1)=0,E25/1,"ERROR")</f>
        <v>0</v>
      </c>
      <c r="E25" s="33"/>
      <c r="F25" s="36">
        <f t="shared" ref="F25:F34" si="1">IF((C25-B25)=0,0,IF((C25-B25)&gt;0,C25-B25,"ERROR"))</f>
        <v>0</v>
      </c>
      <c r="G25" s="37">
        <f>IF(F25=0,0,IF($A$23="PANORAMA",IF(F25&gt;=3,"PACKAGE",I25/F25/E25),I25/F25/E25))</f>
        <v>0</v>
      </c>
      <c r="H25" s="70">
        <f>IF(E25=0,0,IF($A$23="PANORAMA",IF(F25&gt;=3,"FULL BOARD","B&amp;B"),"B&amp;B"))</f>
        <v>0</v>
      </c>
      <c r="I25" s="69">
        <f>IF(D25="ERROR",1/0,IF(F25=0,0,IF($A$23="PANORAMA",IF(F25&gt;=5,86*E25*F25,IF(F25&gt;=3,92*E25*F25,92*E25*F25)),110*E25*F25)))</f>
        <v>0</v>
      </c>
    </row>
    <row r="26" spans="1:9" x14ac:dyDescent="0.25">
      <c r="A26" s="39" t="s">
        <v>4</v>
      </c>
      <c r="B26" s="34"/>
      <c r="C26" s="34"/>
      <c r="D26" s="40">
        <f t="shared" si="0"/>
        <v>0</v>
      </c>
      <c r="E26" s="33"/>
      <c r="F26" s="36">
        <f t="shared" si="1"/>
        <v>0</v>
      </c>
      <c r="G26" s="37">
        <f>IF(F26=0,0,IF($A$23="PANORAMA",IF(F26&gt;=3,"PACKAGE",I26/F26/E26),I26/F26/E26))</f>
        <v>0</v>
      </c>
      <c r="H26" s="70">
        <f t="shared" ref="H26:H34" si="2">IF(E26=0,0,IF($A$23="PANORAMA",IF(F26&gt;=3,"FULL BOARD","B&amp;B"),"B&amp;B"))</f>
        <v>0</v>
      </c>
      <c r="I26" s="69">
        <f>IF(D26="ERROR",1/0,IF(F26=0,0,IF($A$23="PANORAMA",IF(F26&gt;=5,86*E26*F26,IF(F26&gt;=3,92*E26*F26,92*E26*F26)),110*E26*F26)))</f>
        <v>0</v>
      </c>
    </row>
    <row r="27" spans="1:9" x14ac:dyDescent="0.25">
      <c r="A27" s="39" t="s">
        <v>13</v>
      </c>
      <c r="B27" s="34"/>
      <c r="C27" s="34"/>
      <c r="D27" s="40">
        <f>IF(MOD(E27,2)=0,E27/2,"ERROR")</f>
        <v>0</v>
      </c>
      <c r="E27" s="33"/>
      <c r="F27" s="36">
        <f t="shared" si="1"/>
        <v>0</v>
      </c>
      <c r="G27" s="37">
        <f>IF(F27=0,0,IF($A$23="PANORAMA",IF(F27&gt;=3,"PACKAGE",I27/F27/E27),I27/F27/E27))</f>
        <v>0</v>
      </c>
      <c r="H27" s="70">
        <f t="shared" si="2"/>
        <v>0</v>
      </c>
      <c r="I27" s="69">
        <f>IF(D27="ERROR",1/0,IF(F27=0,0,IF($A$23="PANORAMA",IF(F27&gt;=5,66*E27*F27,IF(F27&gt;=3,72*E27*F27,72*E27*F27)),90*E27*F27)))</f>
        <v>0</v>
      </c>
    </row>
    <row r="28" spans="1:9" x14ac:dyDescent="0.25">
      <c r="A28" s="39" t="s">
        <v>13</v>
      </c>
      <c r="B28" s="34"/>
      <c r="C28" s="34"/>
      <c r="D28" s="40">
        <f t="shared" ref="D28:D30" si="3">IF(MOD(E28,2)=0,E28/2,"ERROR")</f>
        <v>0</v>
      </c>
      <c r="E28" s="33"/>
      <c r="F28" s="36">
        <f t="shared" si="1"/>
        <v>0</v>
      </c>
      <c r="G28" s="37">
        <f t="shared" ref="G28:G30" si="4">IF(F28=0,0,IF($A$23="PANORAMA",IF(F28&gt;=3,"PACKAGE",I28/F28/E28),I28/F28/E28))</f>
        <v>0</v>
      </c>
      <c r="H28" s="70">
        <f t="shared" si="2"/>
        <v>0</v>
      </c>
      <c r="I28" s="69">
        <f t="shared" ref="I28:I34" si="5">IF(D28="ERROR",1/0,IF(F28=0,0,IF($A$23="PANORAMA",IF(F28&gt;=5,66*E28*F28,IF(F28&gt;=3,72*E28*F28,72*E28*F28)),90*E28*F28)))</f>
        <v>0</v>
      </c>
    </row>
    <row r="29" spans="1:9" x14ac:dyDescent="0.25">
      <c r="A29" s="39" t="s">
        <v>13</v>
      </c>
      <c r="B29" s="34"/>
      <c r="C29" s="34"/>
      <c r="D29" s="40">
        <f t="shared" si="3"/>
        <v>0</v>
      </c>
      <c r="E29" s="33"/>
      <c r="F29" s="36">
        <f t="shared" si="1"/>
        <v>0</v>
      </c>
      <c r="G29" s="37">
        <f t="shared" si="4"/>
        <v>0</v>
      </c>
      <c r="H29" s="70">
        <f t="shared" si="2"/>
        <v>0</v>
      </c>
      <c r="I29" s="69">
        <f t="shared" si="5"/>
        <v>0</v>
      </c>
    </row>
    <row r="30" spans="1:9" x14ac:dyDescent="0.25">
      <c r="A30" s="39" t="s">
        <v>13</v>
      </c>
      <c r="B30" s="34"/>
      <c r="C30" s="34"/>
      <c r="D30" s="40">
        <f t="shared" si="3"/>
        <v>0</v>
      </c>
      <c r="E30" s="33"/>
      <c r="F30" s="36">
        <f t="shared" si="1"/>
        <v>0</v>
      </c>
      <c r="G30" s="37">
        <f t="shared" si="4"/>
        <v>0</v>
      </c>
      <c r="H30" s="70">
        <f t="shared" si="2"/>
        <v>0</v>
      </c>
      <c r="I30" s="69">
        <f t="shared" si="5"/>
        <v>0</v>
      </c>
    </row>
    <row r="31" spans="1:9" x14ac:dyDescent="0.25">
      <c r="A31" s="39" t="s">
        <v>14</v>
      </c>
      <c r="B31" s="34"/>
      <c r="C31" s="34"/>
      <c r="D31" s="40">
        <f>IF(MOD(E31,3)=0,E31/3,"ERROR")</f>
        <v>0</v>
      </c>
      <c r="E31" s="33"/>
      <c r="F31" s="36">
        <f t="shared" si="1"/>
        <v>0</v>
      </c>
      <c r="G31" s="37">
        <f>IF(F31=0,0,IF($A$23="PANORAMA",IF(F31&gt;=3,"PACKAGE",I31/F31/E31),I31/F31/E31))</f>
        <v>0</v>
      </c>
      <c r="H31" s="70">
        <f t="shared" si="2"/>
        <v>0</v>
      </c>
      <c r="I31" s="69">
        <f t="shared" si="5"/>
        <v>0</v>
      </c>
    </row>
    <row r="32" spans="1:9" x14ac:dyDescent="0.25">
      <c r="A32" s="39" t="s">
        <v>14</v>
      </c>
      <c r="B32" s="34"/>
      <c r="C32" s="34"/>
      <c r="D32" s="40">
        <f t="shared" ref="D32:D34" si="6">IF(MOD(E32,3)=0,E32/3,"ERROR")</f>
        <v>0</v>
      </c>
      <c r="E32" s="33"/>
      <c r="F32" s="36">
        <f t="shared" si="1"/>
        <v>0</v>
      </c>
      <c r="G32" s="37">
        <f t="shared" ref="G32:G34" si="7">IF(F32=0,0,IF($A$23="PANORAMA",IF(F32&gt;=3,"PACKAGE",I32/F32/E32),I32/F32/E32))</f>
        <v>0</v>
      </c>
      <c r="H32" s="70">
        <f t="shared" si="2"/>
        <v>0</v>
      </c>
      <c r="I32" s="69">
        <f t="shared" si="5"/>
        <v>0</v>
      </c>
    </row>
    <row r="33" spans="1:9" x14ac:dyDescent="0.25">
      <c r="A33" s="39" t="s">
        <v>14</v>
      </c>
      <c r="B33" s="34"/>
      <c r="C33" s="34"/>
      <c r="D33" s="40">
        <f t="shared" si="6"/>
        <v>0</v>
      </c>
      <c r="E33" s="33"/>
      <c r="F33" s="36">
        <f t="shared" si="1"/>
        <v>0</v>
      </c>
      <c r="G33" s="37">
        <f t="shared" si="7"/>
        <v>0</v>
      </c>
      <c r="H33" s="70">
        <f t="shared" si="2"/>
        <v>0</v>
      </c>
      <c r="I33" s="69">
        <f t="shared" si="5"/>
        <v>0</v>
      </c>
    </row>
    <row r="34" spans="1:9" x14ac:dyDescent="0.25">
      <c r="A34" s="39" t="s">
        <v>14</v>
      </c>
      <c r="B34" s="34"/>
      <c r="C34" s="34"/>
      <c r="D34" s="40">
        <f t="shared" si="6"/>
        <v>0</v>
      </c>
      <c r="E34" s="33"/>
      <c r="F34" s="36">
        <f t="shared" si="1"/>
        <v>0</v>
      </c>
      <c r="G34" s="37">
        <f t="shared" si="7"/>
        <v>0</v>
      </c>
      <c r="H34" s="70">
        <f t="shared" si="2"/>
        <v>0</v>
      </c>
      <c r="I34" s="69">
        <f t="shared" si="5"/>
        <v>0</v>
      </c>
    </row>
    <row r="35" spans="1:9" s="32" customFormat="1" ht="18.75" x14ac:dyDescent="0.3">
      <c r="A35" s="96" t="s">
        <v>51</v>
      </c>
      <c r="B35" s="97"/>
      <c r="C35" s="97"/>
      <c r="D35" s="97"/>
      <c r="E35" s="97"/>
      <c r="F35" s="97"/>
      <c r="G35" s="98"/>
      <c r="H35" s="133">
        <f>SUM(I24:I34)</f>
        <v>0</v>
      </c>
      <c r="I35" s="98"/>
    </row>
    <row r="36" spans="1:9" ht="18" customHeight="1" x14ac:dyDescent="0.25">
      <c r="A36" s="103" t="s">
        <v>61</v>
      </c>
      <c r="B36" s="104"/>
      <c r="C36" s="104"/>
      <c r="D36" s="104"/>
      <c r="E36" s="105"/>
      <c r="F36" s="99" t="s">
        <v>15</v>
      </c>
      <c r="G36" s="99" t="s">
        <v>16</v>
      </c>
      <c r="H36" s="99" t="s">
        <v>3</v>
      </c>
      <c r="I36" s="99"/>
    </row>
    <row r="37" spans="1:9" ht="18" customHeight="1" x14ac:dyDescent="0.25">
      <c r="A37" s="106" t="s">
        <v>60</v>
      </c>
      <c r="B37" s="107"/>
      <c r="C37" s="107"/>
      <c r="D37" s="107"/>
      <c r="E37" s="108"/>
      <c r="F37" s="99"/>
      <c r="G37" s="99"/>
      <c r="H37" s="99"/>
      <c r="I37" s="99"/>
    </row>
    <row r="38" spans="1:9" ht="18.75" x14ac:dyDescent="0.25">
      <c r="A38" s="129" t="s">
        <v>44</v>
      </c>
      <c r="B38" s="129"/>
      <c r="C38" s="129"/>
      <c r="D38" s="102">
        <f>+B52</f>
        <v>43209</v>
      </c>
      <c r="E38" s="102"/>
      <c r="F38" s="35"/>
      <c r="G38" s="35"/>
      <c r="H38" s="127">
        <f>+F38*12+G38*13</f>
        <v>0</v>
      </c>
      <c r="I38" s="128"/>
    </row>
    <row r="39" spans="1:9" ht="18.75" x14ac:dyDescent="0.25">
      <c r="A39" s="121" t="s">
        <v>45</v>
      </c>
      <c r="B39" s="121"/>
      <c r="C39" s="121"/>
      <c r="D39" s="159">
        <f>+B53</f>
        <v>43210</v>
      </c>
      <c r="E39" s="159"/>
      <c r="F39" s="35"/>
      <c r="G39" s="35"/>
      <c r="H39" s="115">
        <f t="shared" ref="H39:H44" si="8">+F39*12+G39*13</f>
        <v>0</v>
      </c>
      <c r="I39" s="116"/>
    </row>
    <row r="40" spans="1:9" ht="18.75" x14ac:dyDescent="0.25">
      <c r="A40" s="122" t="s">
        <v>46</v>
      </c>
      <c r="B40" s="122"/>
      <c r="C40" s="122"/>
      <c r="D40" s="160">
        <f>+B54</f>
        <v>43211</v>
      </c>
      <c r="E40" s="160"/>
      <c r="F40" s="35"/>
      <c r="G40" s="35"/>
      <c r="H40" s="117">
        <f t="shared" si="8"/>
        <v>0</v>
      </c>
      <c r="I40" s="118"/>
    </row>
    <row r="41" spans="1:9" ht="18.75" x14ac:dyDescent="0.25">
      <c r="A41" s="123" t="s">
        <v>47</v>
      </c>
      <c r="B41" s="123"/>
      <c r="C41" s="123"/>
      <c r="D41" s="161">
        <f>+D53</f>
        <v>43212</v>
      </c>
      <c r="E41" s="161"/>
      <c r="F41" s="35"/>
      <c r="G41" s="35"/>
      <c r="H41" s="119">
        <f t="shared" si="8"/>
        <v>0</v>
      </c>
      <c r="I41" s="120"/>
    </row>
    <row r="42" spans="1:9" ht="18.75" x14ac:dyDescent="0.25">
      <c r="A42" s="124" t="s">
        <v>48</v>
      </c>
      <c r="B42" s="124"/>
      <c r="C42" s="124"/>
      <c r="D42" s="125">
        <f>+D54</f>
        <v>43213</v>
      </c>
      <c r="E42" s="125"/>
      <c r="F42" s="35"/>
      <c r="G42" s="35"/>
      <c r="H42" s="109">
        <f t="shared" si="8"/>
        <v>0</v>
      </c>
      <c r="I42" s="110"/>
    </row>
    <row r="43" spans="1:9" ht="18.75" x14ac:dyDescent="0.25">
      <c r="A43" s="111" t="s">
        <v>56</v>
      </c>
      <c r="B43" s="111"/>
      <c r="C43" s="111"/>
      <c r="D43" s="112">
        <f>+D55</f>
        <v>43214</v>
      </c>
      <c r="E43" s="112"/>
      <c r="F43" s="35"/>
      <c r="G43" s="35"/>
      <c r="H43" s="113">
        <f t="shared" si="8"/>
        <v>0</v>
      </c>
      <c r="I43" s="114"/>
    </row>
    <row r="44" spans="1:9" ht="18.75" x14ac:dyDescent="0.25">
      <c r="A44" s="100" t="s">
        <v>57</v>
      </c>
      <c r="B44" s="100"/>
      <c r="C44" s="100"/>
      <c r="D44" s="101">
        <f>+D56</f>
        <v>43215</v>
      </c>
      <c r="E44" s="101"/>
      <c r="F44" s="35"/>
      <c r="G44" s="35"/>
      <c r="H44" s="162">
        <f t="shared" si="8"/>
        <v>0</v>
      </c>
      <c r="I44" s="163"/>
    </row>
    <row r="45" spans="1:9" ht="21" customHeight="1" x14ac:dyDescent="0.3">
      <c r="A45" s="145" t="s">
        <v>63</v>
      </c>
      <c r="B45" s="146"/>
      <c r="C45" s="146"/>
      <c r="D45" s="146"/>
      <c r="E45" s="146"/>
      <c r="F45" s="146"/>
      <c r="G45" s="147"/>
      <c r="H45" s="148">
        <f>SUM(H38:I44)</f>
        <v>0</v>
      </c>
      <c r="I45" s="147"/>
    </row>
    <row r="46" spans="1:9" ht="21" customHeight="1" x14ac:dyDescent="0.3">
      <c r="A46" s="158" t="s">
        <v>67</v>
      </c>
      <c r="B46" s="158"/>
      <c r="C46" s="158"/>
      <c r="D46" s="158"/>
      <c r="E46" s="158"/>
      <c r="F46" s="158"/>
      <c r="G46" s="158"/>
      <c r="H46" s="158"/>
      <c r="I46" s="158"/>
    </row>
    <row r="47" spans="1:9" ht="21" customHeight="1" x14ac:dyDescent="0.3">
      <c r="A47" s="152" t="s">
        <v>43</v>
      </c>
      <c r="B47" s="152"/>
      <c r="C47" s="152"/>
      <c r="D47" s="152"/>
      <c r="E47" s="152"/>
      <c r="F47" s="152"/>
      <c r="G47" s="35"/>
      <c r="H47" s="153">
        <f>+G47*10</f>
        <v>0</v>
      </c>
      <c r="I47" s="153"/>
    </row>
    <row r="48" spans="1:9" ht="21" customHeight="1" x14ac:dyDescent="0.3">
      <c r="A48" s="154" t="s">
        <v>68</v>
      </c>
      <c r="B48" s="155"/>
      <c r="C48" s="155"/>
      <c r="D48" s="155"/>
      <c r="E48" s="155"/>
      <c r="F48" s="155"/>
      <c r="G48" s="156"/>
      <c r="H48" s="157">
        <f>+H47</f>
        <v>0</v>
      </c>
      <c r="I48" s="156"/>
    </row>
    <row r="49" spans="1:9" ht="46.9" customHeight="1" x14ac:dyDescent="0.25">
      <c r="A49" s="151" t="s">
        <v>7</v>
      </c>
      <c r="B49" s="151"/>
      <c r="C49" s="151"/>
      <c r="D49" s="151"/>
      <c r="E49" s="151"/>
      <c r="F49" s="151"/>
      <c r="G49" s="151"/>
      <c r="H49" s="149" t="str">
        <f>IF(LEN(B6)=0,"SELECT COUNTRY",(+H45+H48+H35+H12))</f>
        <v>SELECT COUNTRY</v>
      </c>
      <c r="I49" s="150"/>
    </row>
    <row r="50" spans="1:9" s="32" customFormat="1" ht="46.9" customHeight="1" x14ac:dyDescent="0.25">
      <c r="A50" s="144" t="s">
        <v>17</v>
      </c>
      <c r="B50" s="144"/>
      <c r="C50" s="144"/>
      <c r="D50" s="144"/>
      <c r="E50" s="144"/>
      <c r="F50" s="144"/>
      <c r="G50" s="144"/>
      <c r="H50" s="144"/>
      <c r="I50" s="144"/>
    </row>
    <row r="51" spans="1:9" ht="50.25" customHeight="1" x14ac:dyDescent="0.25">
      <c r="A51" s="89" t="s">
        <v>74</v>
      </c>
      <c r="B51" s="89"/>
      <c r="C51" s="89"/>
      <c r="D51" s="89"/>
      <c r="E51" s="89"/>
      <c r="F51" s="89"/>
      <c r="G51" s="89"/>
      <c r="H51" s="89"/>
      <c r="I51" s="89"/>
    </row>
    <row r="52" spans="1:9" hidden="1" x14ac:dyDescent="0.25">
      <c r="B52" s="59">
        <v>43209</v>
      </c>
      <c r="C52" s="6"/>
      <c r="D52" s="60">
        <f>+B54</f>
        <v>43211</v>
      </c>
      <c r="E52" s="6"/>
      <c r="F52" s="68" t="s">
        <v>58</v>
      </c>
      <c r="H52" s="61">
        <v>1E-8</v>
      </c>
      <c r="I52" s="62">
        <v>1E-8</v>
      </c>
    </row>
    <row r="53" spans="1:9" hidden="1" x14ac:dyDescent="0.25">
      <c r="B53" s="59">
        <f>+B52+1</f>
        <v>43210</v>
      </c>
      <c r="C53" s="6"/>
      <c r="D53" s="60">
        <f>+D52+1</f>
        <v>43212</v>
      </c>
      <c r="E53" s="6"/>
      <c r="F53" s="68" t="s">
        <v>59</v>
      </c>
      <c r="H53" s="1">
        <v>1</v>
      </c>
      <c r="I53" s="62">
        <v>5</v>
      </c>
    </row>
    <row r="54" spans="1:9" hidden="1" x14ac:dyDescent="0.25">
      <c r="B54" s="59">
        <f>+B53+1</f>
        <v>43211</v>
      </c>
      <c r="C54" s="6"/>
      <c r="D54" s="60">
        <f>+D53+1</f>
        <v>43213</v>
      </c>
      <c r="E54" s="6"/>
      <c r="H54" s="1">
        <f>+H53+1</f>
        <v>2</v>
      </c>
      <c r="I54" s="1">
        <f>+I53+5</f>
        <v>10</v>
      </c>
    </row>
    <row r="55" spans="1:9" hidden="1" x14ac:dyDescent="0.25">
      <c r="B55" s="59">
        <f t="shared" ref="B55:B57" si="9">+B54+1</f>
        <v>43212</v>
      </c>
      <c r="C55" s="6"/>
      <c r="D55" s="60">
        <f t="shared" ref="D55:D56" si="10">+D54+1</f>
        <v>43214</v>
      </c>
      <c r="E55" s="6"/>
      <c r="H55" s="1">
        <f t="shared" ref="H55:H75" si="11">+H54+1</f>
        <v>3</v>
      </c>
      <c r="I55" s="1">
        <f t="shared" ref="I55:I63" si="12">+I54+5</f>
        <v>15</v>
      </c>
    </row>
    <row r="56" spans="1:9" hidden="1" x14ac:dyDescent="0.25">
      <c r="B56" s="59">
        <f t="shared" si="9"/>
        <v>43213</v>
      </c>
      <c r="D56" s="60">
        <f t="shared" si="10"/>
        <v>43215</v>
      </c>
      <c r="H56" s="1">
        <f t="shared" si="11"/>
        <v>4</v>
      </c>
      <c r="I56" s="1">
        <f t="shared" si="12"/>
        <v>20</v>
      </c>
    </row>
    <row r="57" spans="1:9" hidden="1" x14ac:dyDescent="0.25">
      <c r="B57" s="59">
        <f t="shared" si="9"/>
        <v>43214</v>
      </c>
      <c r="D57" s="60">
        <f>+D56+1</f>
        <v>43216</v>
      </c>
      <c r="H57" s="1">
        <f t="shared" si="11"/>
        <v>5</v>
      </c>
      <c r="I57" s="1">
        <f t="shared" si="12"/>
        <v>25</v>
      </c>
    </row>
    <row r="58" spans="1:9" hidden="1" x14ac:dyDescent="0.25">
      <c r="H58" s="1">
        <f t="shared" si="11"/>
        <v>6</v>
      </c>
      <c r="I58" s="1">
        <f t="shared" si="12"/>
        <v>30</v>
      </c>
    </row>
    <row r="59" spans="1:9" hidden="1" x14ac:dyDescent="0.25">
      <c r="H59" s="1">
        <f t="shared" si="11"/>
        <v>7</v>
      </c>
      <c r="I59" s="1">
        <f t="shared" si="12"/>
        <v>35</v>
      </c>
    </row>
    <row r="60" spans="1:9" hidden="1" x14ac:dyDescent="0.25">
      <c r="H60" s="1">
        <f t="shared" si="11"/>
        <v>8</v>
      </c>
      <c r="I60" s="1">
        <f t="shared" si="12"/>
        <v>40</v>
      </c>
    </row>
    <row r="61" spans="1:9" hidden="1" x14ac:dyDescent="0.25">
      <c r="H61" s="1">
        <f t="shared" si="11"/>
        <v>9</v>
      </c>
      <c r="I61" s="1">
        <f t="shared" si="12"/>
        <v>45</v>
      </c>
    </row>
    <row r="62" spans="1:9" hidden="1" x14ac:dyDescent="0.25">
      <c r="H62" s="1">
        <f t="shared" si="11"/>
        <v>10</v>
      </c>
      <c r="I62" s="1">
        <f t="shared" si="12"/>
        <v>50</v>
      </c>
    </row>
    <row r="63" spans="1:9" hidden="1" x14ac:dyDescent="0.25">
      <c r="H63" s="1">
        <f t="shared" si="11"/>
        <v>11</v>
      </c>
      <c r="I63" s="1">
        <f t="shared" si="12"/>
        <v>55</v>
      </c>
    </row>
    <row r="64" spans="1:9" hidden="1" x14ac:dyDescent="0.25">
      <c r="H64" s="1">
        <f t="shared" si="11"/>
        <v>12</v>
      </c>
    </row>
    <row r="65" spans="8:8" hidden="1" x14ac:dyDescent="0.25">
      <c r="H65" s="1">
        <f t="shared" si="11"/>
        <v>13</v>
      </c>
    </row>
    <row r="66" spans="8:8" hidden="1" x14ac:dyDescent="0.25">
      <c r="H66" s="1">
        <f t="shared" si="11"/>
        <v>14</v>
      </c>
    </row>
    <row r="67" spans="8:8" hidden="1" x14ac:dyDescent="0.25">
      <c r="H67" s="1">
        <f t="shared" si="11"/>
        <v>15</v>
      </c>
    </row>
    <row r="68" spans="8:8" hidden="1" x14ac:dyDescent="0.25">
      <c r="H68" s="1">
        <f t="shared" si="11"/>
        <v>16</v>
      </c>
    </row>
    <row r="69" spans="8:8" hidden="1" x14ac:dyDescent="0.25">
      <c r="H69" s="1">
        <f t="shared" si="11"/>
        <v>17</v>
      </c>
    </row>
    <row r="70" spans="8:8" hidden="1" x14ac:dyDescent="0.25">
      <c r="H70" s="1">
        <f t="shared" si="11"/>
        <v>18</v>
      </c>
    </row>
    <row r="71" spans="8:8" hidden="1" x14ac:dyDescent="0.25">
      <c r="H71" s="1">
        <f t="shared" si="11"/>
        <v>19</v>
      </c>
    </row>
    <row r="72" spans="8:8" hidden="1" x14ac:dyDescent="0.25">
      <c r="H72" s="1">
        <f t="shared" si="11"/>
        <v>20</v>
      </c>
    </row>
    <row r="73" spans="8:8" hidden="1" x14ac:dyDescent="0.25">
      <c r="H73" s="1">
        <f t="shared" si="11"/>
        <v>21</v>
      </c>
    </row>
    <row r="74" spans="8:8" hidden="1" x14ac:dyDescent="0.25">
      <c r="H74" s="1">
        <f t="shared" si="11"/>
        <v>22</v>
      </c>
    </row>
    <row r="75" spans="8:8" hidden="1" x14ac:dyDescent="0.25">
      <c r="H75" s="1">
        <f t="shared" si="11"/>
        <v>23</v>
      </c>
    </row>
  </sheetData>
  <sheetProtection algorithmName="SHA-512" hashValue="rNrUYCT6AFZLtOj8UrgmdEyxsMM39wICbA7/y33ogtCp60aaczaV28xrgJKGHNy7x0+gjzRUv8+bMaagDzuqWA==" saltValue="bowJrUITsOPtJwyqQXLQBA==" spinCount="100000" sheet="1" selectLockedCells="1"/>
  <mergeCells count="71">
    <mergeCell ref="A3:I3"/>
    <mergeCell ref="I22:I23"/>
    <mergeCell ref="A50:I50"/>
    <mergeCell ref="A45:G45"/>
    <mergeCell ref="H45:I45"/>
    <mergeCell ref="H49:I49"/>
    <mergeCell ref="A49:G49"/>
    <mergeCell ref="A47:F47"/>
    <mergeCell ref="H47:I47"/>
    <mergeCell ref="A48:G48"/>
    <mergeCell ref="H48:I48"/>
    <mergeCell ref="A46:I46"/>
    <mergeCell ref="D39:E39"/>
    <mergeCell ref="D40:E40"/>
    <mergeCell ref="D41:E41"/>
    <mergeCell ref="H44:I44"/>
    <mergeCell ref="A1:I1"/>
    <mergeCell ref="H38:I38"/>
    <mergeCell ref="A38:C38"/>
    <mergeCell ref="B7:I7"/>
    <mergeCell ref="A4:I4"/>
    <mergeCell ref="B6:I6"/>
    <mergeCell ref="F13:I13"/>
    <mergeCell ref="F14:F15"/>
    <mergeCell ref="H35:I35"/>
    <mergeCell ref="A13:E13"/>
    <mergeCell ref="A14:A15"/>
    <mergeCell ref="B14:C14"/>
    <mergeCell ref="G14:H14"/>
    <mergeCell ref="H22:H23"/>
    <mergeCell ref="A2:J2"/>
    <mergeCell ref="F36:F37"/>
    <mergeCell ref="D38:E38"/>
    <mergeCell ref="A36:E36"/>
    <mergeCell ref="A37:E37"/>
    <mergeCell ref="H42:I42"/>
    <mergeCell ref="A43:C43"/>
    <mergeCell ref="D43:E43"/>
    <mergeCell ref="H43:I43"/>
    <mergeCell ref="H39:I39"/>
    <mergeCell ref="H40:I40"/>
    <mergeCell ref="H41:I41"/>
    <mergeCell ref="A39:C39"/>
    <mergeCell ref="A40:C40"/>
    <mergeCell ref="A41:C41"/>
    <mergeCell ref="A42:C42"/>
    <mergeCell ref="D42:E42"/>
    <mergeCell ref="A51:I51"/>
    <mergeCell ref="E14:E15"/>
    <mergeCell ref="I14:I15"/>
    <mergeCell ref="G22:G23"/>
    <mergeCell ref="F22:F23"/>
    <mergeCell ref="D14:D15"/>
    <mergeCell ref="A21:I21"/>
    <mergeCell ref="A35:G35"/>
    <mergeCell ref="G36:G37"/>
    <mergeCell ref="H36:I37"/>
    <mergeCell ref="B22:B23"/>
    <mergeCell ref="C22:C23"/>
    <mergeCell ref="D22:D23"/>
    <mergeCell ref="E22:E23"/>
    <mergeCell ref="A44:C44"/>
    <mergeCell ref="D44:E44"/>
    <mergeCell ref="A10:F12"/>
    <mergeCell ref="G10:G11"/>
    <mergeCell ref="H10:I11"/>
    <mergeCell ref="H12:I12"/>
    <mergeCell ref="C8:E8"/>
    <mergeCell ref="C9:E9"/>
    <mergeCell ref="G8:I8"/>
    <mergeCell ref="G9:I9"/>
  </mergeCells>
  <dataValidations count="5">
    <dataValidation type="list" allowBlank="1" showInputMessage="1" showErrorMessage="1" sqref="A23" xr:uid="{00000000-0002-0000-0000-000000000000}">
      <formula1>$F$52:$F$53</formula1>
    </dataValidation>
    <dataValidation type="list" allowBlank="1" showInputMessage="1" showErrorMessage="1" sqref="B16:B20 G16:G20" xr:uid="{00000000-0002-0000-0000-000001000000}">
      <formula1>$H$52:$H$75</formula1>
    </dataValidation>
    <dataValidation type="list" allowBlank="1" showInputMessage="1" showErrorMessage="1" sqref="C16:C20 H16:H20" xr:uid="{00000000-0002-0000-0000-000002000000}">
      <formula1>$I$52:$I$63</formula1>
    </dataValidation>
    <dataValidation type="list" allowBlank="1" showInputMessage="1" showErrorMessage="1" sqref="A16:A20 B24:B34" xr:uid="{00000000-0002-0000-0000-000003000000}">
      <formula1>$B$52:$B$57</formula1>
    </dataValidation>
    <dataValidation type="list" allowBlank="1" showInputMessage="1" showErrorMessage="1" sqref="F16:F20 C24:C34" xr:uid="{00000000-0002-0000-0000-000004000000}">
      <formula1>$D$52:$D$57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invoice!$L$2:$L$53</xm:f>
          </x14:formula1>
          <xm:sqref>B6:I6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3"/>
  <sheetViews>
    <sheetView showZeros="0" zoomScaleNormal="100" workbookViewId="0">
      <selection activeCell="B2" sqref="B2:I3"/>
    </sheetView>
  </sheetViews>
  <sheetFormatPr baseColWidth="10" defaultColWidth="9.140625" defaultRowHeight="15" x14ac:dyDescent="0.25"/>
  <cols>
    <col min="1" max="1" width="9.140625" style="1"/>
    <col min="2" max="2" width="27" style="1" customWidth="1"/>
    <col min="3" max="6" width="9.140625" style="1"/>
    <col min="7" max="8" width="11.28515625" style="1" customWidth="1"/>
    <col min="9" max="11" width="9.140625" style="1"/>
    <col min="12" max="12" width="35.7109375" style="1" hidden="1" customWidth="1"/>
    <col min="13" max="13" width="0" style="1" hidden="1" customWidth="1"/>
    <col min="14" max="16384" width="9.140625" style="1"/>
  </cols>
  <sheetData>
    <row r="1" spans="2:13" ht="34.15" customHeight="1" thickBot="1" x14ac:dyDescent="0.3"/>
    <row r="2" spans="2:13" ht="15" customHeight="1" x14ac:dyDescent="0.25">
      <c r="B2" s="166" t="s">
        <v>24</v>
      </c>
      <c r="C2" s="167"/>
      <c r="D2" s="167"/>
      <c r="E2" s="167"/>
      <c r="F2" s="167"/>
      <c r="G2" s="167"/>
      <c r="H2" s="167"/>
      <c r="I2" s="168"/>
      <c r="J2" s="44"/>
      <c r="L2" s="75" t="s">
        <v>76</v>
      </c>
      <c r="M2">
        <v>10000</v>
      </c>
    </row>
    <row r="3" spans="2:13" ht="15.75" customHeight="1" x14ac:dyDescent="0.25">
      <c r="B3" s="169"/>
      <c r="C3" s="170"/>
      <c r="D3" s="170"/>
      <c r="E3" s="170"/>
      <c r="F3" s="170"/>
      <c r="G3" s="170"/>
      <c r="H3" s="170"/>
      <c r="I3" s="171"/>
      <c r="J3" s="44"/>
      <c r="L3" s="75" t="s">
        <v>77</v>
      </c>
      <c r="M3">
        <f>+M2+10000</f>
        <v>20000</v>
      </c>
    </row>
    <row r="4" spans="2:13" ht="15.75" x14ac:dyDescent="0.25">
      <c r="B4" s="18" t="s">
        <v>25</v>
      </c>
      <c r="C4" s="19"/>
      <c r="D4" s="19"/>
      <c r="E4" s="20" t="s">
        <v>26</v>
      </c>
      <c r="F4" s="19" t="s">
        <v>42</v>
      </c>
      <c r="G4" s="19"/>
      <c r="H4" s="19"/>
      <c r="I4" s="21"/>
      <c r="L4" s="75" t="s">
        <v>78</v>
      </c>
      <c r="M4">
        <f t="shared" ref="M4:M53" si="0">+M3+10000</f>
        <v>30000</v>
      </c>
    </row>
    <row r="5" spans="2:13" ht="15.75" x14ac:dyDescent="0.25">
      <c r="B5" s="18" t="s">
        <v>27</v>
      </c>
      <c r="C5" s="19"/>
      <c r="D5" s="19"/>
      <c r="E5" s="22"/>
      <c r="F5" s="23" t="s">
        <v>28</v>
      </c>
      <c r="G5" s="23"/>
      <c r="H5" s="23"/>
      <c r="I5" s="24"/>
      <c r="L5" s="75" t="s">
        <v>79</v>
      </c>
      <c r="M5">
        <f t="shared" si="0"/>
        <v>40000</v>
      </c>
    </row>
    <row r="6" spans="2:13" ht="15.75" x14ac:dyDescent="0.25">
      <c r="B6" s="18" t="s">
        <v>29</v>
      </c>
      <c r="C6" s="19"/>
      <c r="D6" s="19"/>
      <c r="E6" s="22"/>
      <c r="F6" s="23" t="s">
        <v>30</v>
      </c>
      <c r="G6" s="23"/>
      <c r="H6" s="23"/>
      <c r="I6" s="24"/>
      <c r="L6" s="75" t="s">
        <v>80</v>
      </c>
      <c r="M6">
        <f t="shared" si="0"/>
        <v>50000</v>
      </c>
    </row>
    <row r="7" spans="2:13" s="32" customFormat="1" ht="15.75" x14ac:dyDescent="0.25">
      <c r="B7" s="30" t="s">
        <v>31</v>
      </c>
      <c r="C7" s="28"/>
      <c r="D7" s="28"/>
      <c r="E7" s="31" t="s">
        <v>32</v>
      </c>
      <c r="F7" s="28" t="s">
        <v>40</v>
      </c>
      <c r="G7" s="28"/>
      <c r="H7" s="28"/>
      <c r="I7" s="29"/>
      <c r="L7" s="75" t="s">
        <v>81</v>
      </c>
      <c r="M7">
        <f t="shared" si="0"/>
        <v>60000</v>
      </c>
    </row>
    <row r="8" spans="2:13" ht="15.75" x14ac:dyDescent="0.25">
      <c r="B8" s="18" t="s">
        <v>33</v>
      </c>
      <c r="C8" s="19"/>
      <c r="D8" s="19"/>
      <c r="E8" s="20" t="s">
        <v>34</v>
      </c>
      <c r="F8" s="28" t="s">
        <v>35</v>
      </c>
      <c r="G8" s="28"/>
      <c r="H8" s="28"/>
      <c r="I8" s="29"/>
      <c r="L8" s="75" t="s">
        <v>82</v>
      </c>
      <c r="M8">
        <f t="shared" si="0"/>
        <v>70000</v>
      </c>
    </row>
    <row r="9" spans="2:13" ht="15.75" x14ac:dyDescent="0.25">
      <c r="B9" s="18" t="s">
        <v>36</v>
      </c>
      <c r="C9" s="19"/>
      <c r="D9" s="19"/>
      <c r="E9" s="20" t="s">
        <v>37</v>
      </c>
      <c r="F9" s="28" t="s">
        <v>38</v>
      </c>
      <c r="G9" s="28"/>
      <c r="H9" s="28"/>
      <c r="I9" s="29"/>
      <c r="L9" s="75" t="s">
        <v>83</v>
      </c>
      <c r="M9">
        <f t="shared" si="0"/>
        <v>80000</v>
      </c>
    </row>
    <row r="10" spans="2:13" ht="16.5" thickBot="1" x14ac:dyDescent="0.3">
      <c r="B10" s="25" t="s">
        <v>53</v>
      </c>
      <c r="C10" s="26"/>
      <c r="D10" s="26"/>
      <c r="E10" s="26"/>
      <c r="F10" s="26"/>
      <c r="G10" s="26"/>
      <c r="H10" s="26"/>
      <c r="I10" s="27"/>
      <c r="L10" s="75" t="s">
        <v>84</v>
      </c>
      <c r="M10">
        <f t="shared" si="0"/>
        <v>90000</v>
      </c>
    </row>
    <row r="11" spans="2:13" ht="19.5" x14ac:dyDescent="0.25">
      <c r="B11" s="172">
        <f>+forms!A2</f>
        <v>0</v>
      </c>
      <c r="C11" s="173"/>
      <c r="D11" s="173"/>
      <c r="E11" s="173"/>
      <c r="F11" s="173"/>
      <c r="G11" s="173"/>
      <c r="H11" s="173"/>
      <c r="I11" s="174"/>
      <c r="J11" s="45"/>
      <c r="K11" s="8"/>
      <c r="L11" s="75" t="s">
        <v>85</v>
      </c>
      <c r="M11">
        <f t="shared" si="0"/>
        <v>100000</v>
      </c>
    </row>
    <row r="12" spans="2:13" ht="20.25" thickBot="1" x14ac:dyDescent="0.3">
      <c r="B12" s="175" t="str">
        <f>+forms!A3</f>
        <v>Cadet European Judo Cup Teplice 2018 - Czech Republic</v>
      </c>
      <c r="C12" s="176"/>
      <c r="D12" s="176"/>
      <c r="E12" s="176"/>
      <c r="F12" s="176"/>
      <c r="G12" s="176"/>
      <c r="H12" s="176"/>
      <c r="I12" s="177"/>
      <c r="J12" s="45"/>
      <c r="K12" s="8"/>
      <c r="L12" s="75" t="s">
        <v>86</v>
      </c>
      <c r="M12">
        <f t="shared" si="0"/>
        <v>110000</v>
      </c>
    </row>
    <row r="13" spans="2:13" ht="21" customHeight="1" x14ac:dyDescent="0.3">
      <c r="B13" s="180" t="s">
        <v>19</v>
      </c>
      <c r="C13" s="181"/>
      <c r="D13" s="182" t="e">
        <f>3000000+VLOOKUP(forms!B6,L2:M53,2,0)+LEN(forms!B7)</f>
        <v>#N/A</v>
      </c>
      <c r="E13" s="182"/>
      <c r="F13" s="56" t="s">
        <v>20</v>
      </c>
      <c r="G13" s="183">
        <f ca="1">TODAY()</f>
        <v>43172</v>
      </c>
      <c r="H13" s="183"/>
      <c r="I13" s="57"/>
      <c r="J13" s="8"/>
      <c r="L13" s="75" t="s">
        <v>87</v>
      </c>
      <c r="M13">
        <f t="shared" si="0"/>
        <v>120000</v>
      </c>
    </row>
    <row r="14" spans="2:13" ht="21" x14ac:dyDescent="0.35">
      <c r="B14" s="55"/>
      <c r="C14" s="9" t="s">
        <v>21</v>
      </c>
      <c r="D14" s="184">
        <f>IF(forms!B6="NON EJU FEDERATION",, +forms!B6)</f>
        <v>0</v>
      </c>
      <c r="E14" s="184"/>
      <c r="F14" s="184"/>
      <c r="G14" s="184"/>
      <c r="H14" s="184"/>
      <c r="I14" s="185"/>
      <c r="J14" s="8"/>
      <c r="L14" s="75" t="s">
        <v>88</v>
      </c>
      <c r="M14">
        <f t="shared" si="0"/>
        <v>130000</v>
      </c>
    </row>
    <row r="15" spans="2:13" ht="21.75" thickBot="1" x14ac:dyDescent="0.4">
      <c r="B15" s="53"/>
      <c r="C15" s="9"/>
      <c r="D15" s="184">
        <f>+forms!B7</f>
        <v>0</v>
      </c>
      <c r="E15" s="184"/>
      <c r="F15" s="184"/>
      <c r="G15" s="184"/>
      <c r="H15" s="184"/>
      <c r="I15" s="185"/>
      <c r="J15" s="10"/>
      <c r="L15" s="75" t="s">
        <v>89</v>
      </c>
      <c r="M15">
        <f t="shared" si="0"/>
        <v>140000</v>
      </c>
    </row>
    <row r="16" spans="2:13" x14ac:dyDescent="0.25">
      <c r="B16" s="186" t="str">
        <f>+forms!A21</f>
        <v>ACCOMMODATION</v>
      </c>
      <c r="C16" s="187"/>
      <c r="D16" s="187"/>
      <c r="E16" s="187"/>
      <c r="F16" s="187"/>
      <c r="G16" s="187"/>
      <c r="H16" s="187"/>
      <c r="I16" s="188"/>
      <c r="L16" s="75" t="s">
        <v>90</v>
      </c>
      <c r="M16">
        <f t="shared" si="0"/>
        <v>150000</v>
      </c>
    </row>
    <row r="17" spans="2:13" x14ac:dyDescent="0.25">
      <c r="B17" s="47" t="str">
        <f>+forms!A22</f>
        <v>HOTEL</v>
      </c>
      <c r="C17" s="196" t="s">
        <v>0</v>
      </c>
      <c r="D17" s="201" t="s">
        <v>1</v>
      </c>
      <c r="E17" s="201" t="s">
        <v>5</v>
      </c>
      <c r="F17" s="201" t="s">
        <v>6</v>
      </c>
      <c r="G17" s="201" t="s">
        <v>2</v>
      </c>
      <c r="H17" s="201" t="s">
        <v>8</v>
      </c>
      <c r="I17" s="195" t="s">
        <v>3</v>
      </c>
      <c r="L17" s="75" t="s">
        <v>91</v>
      </c>
      <c r="M17">
        <f t="shared" si="0"/>
        <v>160000</v>
      </c>
    </row>
    <row r="18" spans="2:13" x14ac:dyDescent="0.25">
      <c r="B18" s="47" t="str">
        <f>+forms!A23</f>
        <v>PANORAMA</v>
      </c>
      <c r="C18" s="197"/>
      <c r="D18" s="201"/>
      <c r="E18" s="201"/>
      <c r="F18" s="201"/>
      <c r="G18" s="201"/>
      <c r="H18" s="201"/>
      <c r="I18" s="195"/>
      <c r="L18" s="75" t="s">
        <v>92</v>
      </c>
      <c r="M18">
        <f t="shared" si="0"/>
        <v>170000</v>
      </c>
    </row>
    <row r="19" spans="2:13" x14ac:dyDescent="0.25">
      <c r="B19" s="48">
        <f>IF(forms!H24=0,0,+forms!A24)</f>
        <v>0</v>
      </c>
      <c r="C19" s="11">
        <f>+forms!B24</f>
        <v>0</v>
      </c>
      <c r="D19" s="11">
        <f>+forms!C24</f>
        <v>0</v>
      </c>
      <c r="E19" s="12">
        <f>+forms!D24</f>
        <v>0</v>
      </c>
      <c r="F19" s="12">
        <f>+forms!E24</f>
        <v>0</v>
      </c>
      <c r="G19" s="3">
        <f>+forms!F24</f>
        <v>0</v>
      </c>
      <c r="H19" s="4">
        <f>+forms!G24</f>
        <v>0</v>
      </c>
      <c r="I19" s="72">
        <f>+forms!I24</f>
        <v>0</v>
      </c>
      <c r="L19" s="75" t="s">
        <v>93</v>
      </c>
      <c r="M19">
        <f t="shared" si="0"/>
        <v>180000</v>
      </c>
    </row>
    <row r="20" spans="2:13" ht="15.75" customHeight="1" x14ac:dyDescent="0.25">
      <c r="B20" s="48">
        <f>IF(forms!H25=0,0,+forms!A25)</f>
        <v>0</v>
      </c>
      <c r="C20" s="11">
        <f>+forms!B25</f>
        <v>0</v>
      </c>
      <c r="D20" s="11">
        <f>+forms!C25</f>
        <v>0</v>
      </c>
      <c r="E20" s="12">
        <f>+forms!D25</f>
        <v>0</v>
      </c>
      <c r="F20" s="12">
        <f>+forms!E25</f>
        <v>0</v>
      </c>
      <c r="G20" s="3">
        <f>+forms!F25</f>
        <v>0</v>
      </c>
      <c r="H20" s="4">
        <f>+forms!G25</f>
        <v>0</v>
      </c>
      <c r="I20" s="72">
        <f>+forms!I25</f>
        <v>0</v>
      </c>
      <c r="L20" s="75" t="s">
        <v>94</v>
      </c>
      <c r="M20">
        <f t="shared" si="0"/>
        <v>190000</v>
      </c>
    </row>
    <row r="21" spans="2:13" x14ac:dyDescent="0.25">
      <c r="B21" s="48">
        <f>IF(forms!H26=0,0,+forms!A26)</f>
        <v>0</v>
      </c>
      <c r="C21" s="11">
        <f>+forms!B26</f>
        <v>0</v>
      </c>
      <c r="D21" s="11">
        <f>+forms!C26</f>
        <v>0</v>
      </c>
      <c r="E21" s="12">
        <f>+forms!D26</f>
        <v>0</v>
      </c>
      <c r="F21" s="12">
        <f>+forms!E26</f>
        <v>0</v>
      </c>
      <c r="G21" s="3">
        <f>+forms!F26</f>
        <v>0</v>
      </c>
      <c r="H21" s="4">
        <f>+forms!G26</f>
        <v>0</v>
      </c>
      <c r="I21" s="72">
        <f>+forms!I26</f>
        <v>0</v>
      </c>
      <c r="L21" s="75" t="s">
        <v>95</v>
      </c>
      <c r="M21">
        <f t="shared" si="0"/>
        <v>200000</v>
      </c>
    </row>
    <row r="22" spans="2:13" x14ac:dyDescent="0.25">
      <c r="B22" s="48">
        <f>IF(forms!H27=0,0,+forms!A27)</f>
        <v>0</v>
      </c>
      <c r="C22" s="11">
        <f>+forms!B27</f>
        <v>0</v>
      </c>
      <c r="D22" s="11">
        <f>+forms!C27</f>
        <v>0</v>
      </c>
      <c r="E22" s="12">
        <f>+forms!D27</f>
        <v>0</v>
      </c>
      <c r="F22" s="12">
        <f>+forms!E27</f>
        <v>0</v>
      </c>
      <c r="G22" s="3">
        <f>+forms!F27</f>
        <v>0</v>
      </c>
      <c r="H22" s="4">
        <f>+forms!G27</f>
        <v>0</v>
      </c>
      <c r="I22" s="72">
        <f>+forms!I27</f>
        <v>0</v>
      </c>
      <c r="L22" s="75" t="s">
        <v>96</v>
      </c>
      <c r="M22">
        <f t="shared" si="0"/>
        <v>210000</v>
      </c>
    </row>
    <row r="23" spans="2:13" x14ac:dyDescent="0.25">
      <c r="B23" s="48">
        <f>IF(forms!H28=0,0,+forms!A28)</f>
        <v>0</v>
      </c>
      <c r="C23" s="11">
        <f>+forms!B28</f>
        <v>0</v>
      </c>
      <c r="D23" s="11">
        <f>+forms!C28</f>
        <v>0</v>
      </c>
      <c r="E23" s="12">
        <f>+forms!D28</f>
        <v>0</v>
      </c>
      <c r="F23" s="12">
        <f>+forms!E28</f>
        <v>0</v>
      </c>
      <c r="G23" s="3">
        <f>+forms!F28</f>
        <v>0</v>
      </c>
      <c r="H23" s="4">
        <f>+forms!G28</f>
        <v>0</v>
      </c>
      <c r="I23" s="72">
        <f>+forms!I28</f>
        <v>0</v>
      </c>
      <c r="L23" s="75" t="s">
        <v>97</v>
      </c>
      <c r="M23">
        <f t="shared" si="0"/>
        <v>220000</v>
      </c>
    </row>
    <row r="24" spans="2:13" x14ac:dyDescent="0.25">
      <c r="B24" s="48">
        <f>IF(forms!H29=0,0,+forms!A29)</f>
        <v>0</v>
      </c>
      <c r="C24" s="11">
        <f>+forms!B29</f>
        <v>0</v>
      </c>
      <c r="D24" s="11">
        <f>+forms!C29</f>
        <v>0</v>
      </c>
      <c r="E24" s="12">
        <f>+forms!D29</f>
        <v>0</v>
      </c>
      <c r="F24" s="12">
        <f>+forms!E29</f>
        <v>0</v>
      </c>
      <c r="G24" s="3">
        <f>+forms!F29</f>
        <v>0</v>
      </c>
      <c r="H24" s="4">
        <f>+forms!G29</f>
        <v>0</v>
      </c>
      <c r="I24" s="72">
        <f>+forms!I29</f>
        <v>0</v>
      </c>
      <c r="L24" s="75" t="s">
        <v>98</v>
      </c>
      <c r="M24">
        <f t="shared" si="0"/>
        <v>230000</v>
      </c>
    </row>
    <row r="25" spans="2:13" x14ac:dyDescent="0.25">
      <c r="B25" s="48">
        <f>IF(forms!H30=0,0,+forms!A30)</f>
        <v>0</v>
      </c>
      <c r="C25" s="11">
        <f>+forms!B30</f>
        <v>0</v>
      </c>
      <c r="D25" s="11">
        <f>+forms!C30</f>
        <v>0</v>
      </c>
      <c r="E25" s="12">
        <f>+forms!D30</f>
        <v>0</v>
      </c>
      <c r="F25" s="12">
        <f>+forms!E30</f>
        <v>0</v>
      </c>
      <c r="G25" s="3">
        <f>+forms!F30</f>
        <v>0</v>
      </c>
      <c r="H25" s="4">
        <f>+forms!G30</f>
        <v>0</v>
      </c>
      <c r="I25" s="72">
        <f>+forms!I30</f>
        <v>0</v>
      </c>
      <c r="L25" s="75" t="s">
        <v>99</v>
      </c>
      <c r="M25">
        <f t="shared" si="0"/>
        <v>240000</v>
      </c>
    </row>
    <row r="26" spans="2:13" x14ac:dyDescent="0.25">
      <c r="B26" s="48">
        <f>IF(forms!H31=0,0,+forms!A31)</f>
        <v>0</v>
      </c>
      <c r="C26" s="11">
        <f>+forms!B31</f>
        <v>0</v>
      </c>
      <c r="D26" s="11">
        <f>+forms!C31</f>
        <v>0</v>
      </c>
      <c r="E26" s="12">
        <f>+forms!D31</f>
        <v>0</v>
      </c>
      <c r="F26" s="12">
        <f>+forms!E31</f>
        <v>0</v>
      </c>
      <c r="G26" s="3">
        <f>+forms!F31</f>
        <v>0</v>
      </c>
      <c r="H26" s="4">
        <f>+forms!G31</f>
        <v>0</v>
      </c>
      <c r="I26" s="72">
        <f>+forms!I31</f>
        <v>0</v>
      </c>
      <c r="L26" s="75" t="s">
        <v>100</v>
      </c>
      <c r="M26">
        <f t="shared" si="0"/>
        <v>250000</v>
      </c>
    </row>
    <row r="27" spans="2:13" x14ac:dyDescent="0.25">
      <c r="B27" s="48">
        <f>IF(forms!H32=0,0,+forms!A32)</f>
        <v>0</v>
      </c>
      <c r="C27" s="11">
        <f>+forms!B32</f>
        <v>0</v>
      </c>
      <c r="D27" s="11">
        <f>+forms!C32</f>
        <v>0</v>
      </c>
      <c r="E27" s="12">
        <f>+forms!D32</f>
        <v>0</v>
      </c>
      <c r="F27" s="12">
        <f>+forms!E32</f>
        <v>0</v>
      </c>
      <c r="G27" s="3">
        <f>+forms!F32</f>
        <v>0</v>
      </c>
      <c r="H27" s="4">
        <f>+forms!G32</f>
        <v>0</v>
      </c>
      <c r="I27" s="72">
        <f>+forms!I32</f>
        <v>0</v>
      </c>
      <c r="L27" s="75" t="s">
        <v>101</v>
      </c>
      <c r="M27">
        <f t="shared" si="0"/>
        <v>260000</v>
      </c>
    </row>
    <row r="28" spans="2:13" x14ac:dyDescent="0.25">
      <c r="B28" s="48">
        <f>IF(forms!H33=0,0,+forms!A33)</f>
        <v>0</v>
      </c>
      <c r="C28" s="11">
        <f>+forms!B33</f>
        <v>0</v>
      </c>
      <c r="D28" s="11">
        <f>+forms!C33</f>
        <v>0</v>
      </c>
      <c r="E28" s="12">
        <f>+forms!D33</f>
        <v>0</v>
      </c>
      <c r="F28" s="12">
        <f>+forms!E33</f>
        <v>0</v>
      </c>
      <c r="G28" s="3">
        <f>+forms!F33</f>
        <v>0</v>
      </c>
      <c r="H28" s="4">
        <f>+forms!G33</f>
        <v>0</v>
      </c>
      <c r="I28" s="72">
        <f>+forms!I33</f>
        <v>0</v>
      </c>
      <c r="L28" s="75" t="s">
        <v>102</v>
      </c>
      <c r="M28">
        <f t="shared" si="0"/>
        <v>270000</v>
      </c>
    </row>
    <row r="29" spans="2:13" x14ac:dyDescent="0.25">
      <c r="B29" s="48">
        <f>IF(forms!H34=0,0,+forms!A34)</f>
        <v>0</v>
      </c>
      <c r="C29" s="11">
        <f>+forms!B34</f>
        <v>0</v>
      </c>
      <c r="D29" s="11">
        <f>+forms!C34</f>
        <v>0</v>
      </c>
      <c r="E29" s="12">
        <f>+forms!D34</f>
        <v>0</v>
      </c>
      <c r="F29" s="12">
        <f>+forms!E34</f>
        <v>0</v>
      </c>
      <c r="G29" s="3">
        <f>+forms!F34</f>
        <v>0</v>
      </c>
      <c r="H29" s="4">
        <f>+forms!G34</f>
        <v>0</v>
      </c>
      <c r="I29" s="72">
        <f>+forms!I34</f>
        <v>0</v>
      </c>
      <c r="L29" s="75" t="s">
        <v>103</v>
      </c>
      <c r="M29">
        <f t="shared" si="0"/>
        <v>280000</v>
      </c>
    </row>
    <row r="30" spans="2:13" ht="15.75" thickBot="1" x14ac:dyDescent="0.3">
      <c r="B30" s="189" t="str">
        <f>+forms!A35</f>
        <v>ACCOMMODATION TOTAL</v>
      </c>
      <c r="C30" s="190"/>
      <c r="D30" s="190"/>
      <c r="E30" s="190"/>
      <c r="F30" s="190"/>
      <c r="G30" s="190"/>
      <c r="H30" s="191"/>
      <c r="I30" s="52">
        <f>+forms!H35</f>
        <v>0</v>
      </c>
      <c r="L30" s="75" t="s">
        <v>104</v>
      </c>
      <c r="M30">
        <f t="shared" si="0"/>
        <v>290000</v>
      </c>
    </row>
    <row r="31" spans="2:13" ht="27" customHeight="1" x14ac:dyDescent="0.25">
      <c r="B31" s="202" t="str">
        <f>+forms!A36</f>
        <v>EXTRA MEALS</v>
      </c>
      <c r="C31" s="203"/>
      <c r="D31" s="203"/>
      <c r="E31" s="203"/>
      <c r="F31" s="204"/>
      <c r="G31" s="50" t="str">
        <f>+forms!F36</f>
        <v>No. of lunches</v>
      </c>
      <c r="H31" s="50" t="str">
        <f>+forms!G36</f>
        <v>No. of dinners</v>
      </c>
      <c r="I31" s="51" t="str">
        <f>+forms!H36</f>
        <v>TOTAL €</v>
      </c>
      <c r="J31" s="43"/>
      <c r="L31" s="75" t="s">
        <v>105</v>
      </c>
      <c r="M31">
        <f t="shared" si="0"/>
        <v>300000</v>
      </c>
    </row>
    <row r="32" spans="2:13" ht="14.45" customHeight="1" x14ac:dyDescent="0.25">
      <c r="B32" s="192" t="str">
        <f>+forms!A38</f>
        <v>THURSDAY</v>
      </c>
      <c r="C32" s="193"/>
      <c r="D32" s="194"/>
      <c r="E32" s="164">
        <f>+forms!D38</f>
        <v>43209</v>
      </c>
      <c r="F32" s="165"/>
      <c r="G32" s="2">
        <f>+forms!F38</f>
        <v>0</v>
      </c>
      <c r="H32" s="2">
        <f>+forms!G38</f>
        <v>0</v>
      </c>
      <c r="I32" s="49">
        <f>+forms!H38</f>
        <v>0</v>
      </c>
      <c r="J32" s="43"/>
      <c r="L32" s="75" t="s">
        <v>106</v>
      </c>
      <c r="M32">
        <f t="shared" si="0"/>
        <v>310000</v>
      </c>
    </row>
    <row r="33" spans="2:13" ht="15" customHeight="1" x14ac:dyDescent="0.25">
      <c r="B33" s="192" t="str">
        <f>+forms!A39</f>
        <v>FRIDAY</v>
      </c>
      <c r="C33" s="193"/>
      <c r="D33" s="194"/>
      <c r="E33" s="164">
        <f>+forms!D39</f>
        <v>43210</v>
      </c>
      <c r="F33" s="165"/>
      <c r="G33" s="2">
        <f>+forms!F39</f>
        <v>0</v>
      </c>
      <c r="H33" s="2">
        <f>+forms!G39</f>
        <v>0</v>
      </c>
      <c r="I33" s="49">
        <f>+forms!H39</f>
        <v>0</v>
      </c>
      <c r="J33" s="43"/>
      <c r="L33" s="75" t="s">
        <v>107</v>
      </c>
      <c r="M33">
        <f t="shared" si="0"/>
        <v>320000</v>
      </c>
    </row>
    <row r="34" spans="2:13" x14ac:dyDescent="0.25">
      <c r="B34" s="192" t="str">
        <f>+forms!A40</f>
        <v>SATURDAY</v>
      </c>
      <c r="C34" s="193"/>
      <c r="D34" s="194"/>
      <c r="E34" s="164">
        <f>+forms!D40</f>
        <v>43211</v>
      </c>
      <c r="F34" s="165"/>
      <c r="G34" s="2">
        <f>+forms!F40</f>
        <v>0</v>
      </c>
      <c r="H34" s="2">
        <f>+forms!G40</f>
        <v>0</v>
      </c>
      <c r="I34" s="49">
        <f>+forms!H40</f>
        <v>0</v>
      </c>
      <c r="J34" s="43"/>
      <c r="L34" s="75" t="s">
        <v>108</v>
      </c>
      <c r="M34">
        <f t="shared" si="0"/>
        <v>330000</v>
      </c>
    </row>
    <row r="35" spans="2:13" ht="14.45" customHeight="1" x14ac:dyDescent="0.25">
      <c r="B35" s="192" t="str">
        <f>+forms!A41</f>
        <v>SUNDAY</v>
      </c>
      <c r="C35" s="193"/>
      <c r="D35" s="194"/>
      <c r="E35" s="164">
        <f>+forms!D41</f>
        <v>43212</v>
      </c>
      <c r="F35" s="165"/>
      <c r="G35" s="2">
        <f>+forms!F41</f>
        <v>0</v>
      </c>
      <c r="H35" s="2">
        <f>+forms!G41</f>
        <v>0</v>
      </c>
      <c r="I35" s="49">
        <f>+forms!H41</f>
        <v>0</v>
      </c>
      <c r="J35" s="43"/>
      <c r="L35" s="75" t="s">
        <v>109</v>
      </c>
      <c r="M35">
        <f t="shared" si="0"/>
        <v>340000</v>
      </c>
    </row>
    <row r="36" spans="2:13" x14ac:dyDescent="0.25">
      <c r="B36" s="192" t="str">
        <f>+forms!A42</f>
        <v>MONDAY</v>
      </c>
      <c r="C36" s="193"/>
      <c r="D36" s="194"/>
      <c r="E36" s="164">
        <f>+forms!D42</f>
        <v>43213</v>
      </c>
      <c r="F36" s="165"/>
      <c r="G36" s="2">
        <f>+forms!F42</f>
        <v>0</v>
      </c>
      <c r="H36" s="2">
        <f>+forms!G42</f>
        <v>0</v>
      </c>
      <c r="I36" s="49">
        <f>+forms!H42</f>
        <v>0</v>
      </c>
      <c r="J36" s="43"/>
      <c r="L36" s="75" t="s">
        <v>110</v>
      </c>
      <c r="M36">
        <f t="shared" si="0"/>
        <v>350000</v>
      </c>
    </row>
    <row r="37" spans="2:13" x14ac:dyDescent="0.25">
      <c r="B37" s="192" t="str">
        <f>+forms!A43</f>
        <v>TUESDAY</v>
      </c>
      <c r="C37" s="193"/>
      <c r="D37" s="194"/>
      <c r="E37" s="164">
        <f>+forms!D43</f>
        <v>43214</v>
      </c>
      <c r="F37" s="165"/>
      <c r="G37" s="2">
        <f>+forms!F43</f>
        <v>0</v>
      </c>
      <c r="H37" s="2">
        <f>+forms!G43</f>
        <v>0</v>
      </c>
      <c r="I37" s="49">
        <f>+forms!H43</f>
        <v>0</v>
      </c>
      <c r="J37" s="43"/>
      <c r="L37" s="75" t="s">
        <v>111</v>
      </c>
      <c r="M37">
        <f t="shared" si="0"/>
        <v>360000</v>
      </c>
    </row>
    <row r="38" spans="2:13" x14ac:dyDescent="0.25">
      <c r="B38" s="192" t="str">
        <f>+forms!A44</f>
        <v>WEDNESDAY</v>
      </c>
      <c r="C38" s="193"/>
      <c r="D38" s="194"/>
      <c r="E38" s="164">
        <f>+forms!D44</f>
        <v>43215</v>
      </c>
      <c r="F38" s="165"/>
      <c r="G38" s="2">
        <f>+forms!F44</f>
        <v>0</v>
      </c>
      <c r="H38" s="2">
        <f>+forms!G44</f>
        <v>0</v>
      </c>
      <c r="I38" s="49">
        <f>+forms!H44</f>
        <v>0</v>
      </c>
      <c r="J38" s="43"/>
      <c r="L38" s="75" t="s">
        <v>112</v>
      </c>
      <c r="M38">
        <f t="shared" si="0"/>
        <v>370000</v>
      </c>
    </row>
    <row r="39" spans="2:13" ht="15.75" thickBot="1" x14ac:dyDescent="0.3">
      <c r="B39" s="189" t="str">
        <f>+forms!A45</f>
        <v>EXTRA MEALS TOTAL</v>
      </c>
      <c r="C39" s="190"/>
      <c r="D39" s="190"/>
      <c r="E39" s="190"/>
      <c r="F39" s="190"/>
      <c r="G39" s="190"/>
      <c r="H39" s="191"/>
      <c r="I39" s="52">
        <f>+forms!H45</f>
        <v>0</v>
      </c>
      <c r="J39" s="43"/>
      <c r="L39" s="75" t="s">
        <v>113</v>
      </c>
      <c r="M39">
        <f t="shared" si="0"/>
        <v>380000</v>
      </c>
    </row>
    <row r="40" spans="2:13" ht="15.75" thickBot="1" x14ac:dyDescent="0.3">
      <c r="B40" s="189" t="str">
        <f>+forms!A48</f>
        <v>EJU ENTRY FEE TOTAL</v>
      </c>
      <c r="C40" s="190"/>
      <c r="D40" s="190"/>
      <c r="E40" s="190"/>
      <c r="F40" s="190"/>
      <c r="G40" s="190"/>
      <c r="H40" s="191"/>
      <c r="I40" s="52">
        <f>+forms!H48</f>
        <v>0</v>
      </c>
      <c r="J40" s="43"/>
      <c r="L40" s="75" t="s">
        <v>114</v>
      </c>
      <c r="M40">
        <f t="shared" si="0"/>
        <v>390000</v>
      </c>
    </row>
    <row r="41" spans="2:13" ht="15.75" thickBot="1" x14ac:dyDescent="0.3">
      <c r="B41" s="189" t="s">
        <v>66</v>
      </c>
      <c r="C41" s="190"/>
      <c r="D41" s="190"/>
      <c r="E41" s="190"/>
      <c r="F41" s="190"/>
      <c r="G41" s="190"/>
      <c r="H41" s="191"/>
      <c r="I41" s="52">
        <f>+forms!H12</f>
        <v>0</v>
      </c>
      <c r="J41" s="43"/>
      <c r="L41" s="75" t="s">
        <v>115</v>
      </c>
      <c r="M41">
        <f t="shared" si="0"/>
        <v>400000</v>
      </c>
    </row>
    <row r="42" spans="2:13" ht="39.75" thickBot="1" x14ac:dyDescent="0.3">
      <c r="B42" s="198" t="str">
        <f>+forms!A49</f>
        <v>TOTAL</v>
      </c>
      <c r="C42" s="199"/>
      <c r="D42" s="199"/>
      <c r="E42" s="199"/>
      <c r="F42" s="199"/>
      <c r="G42" s="199"/>
      <c r="H42" s="200"/>
      <c r="I42" s="54" t="str">
        <f>+forms!H49</f>
        <v>SELECT COUNTRY</v>
      </c>
      <c r="J42" s="43"/>
      <c r="L42" s="75" t="s">
        <v>116</v>
      </c>
      <c r="M42">
        <f t="shared" si="0"/>
        <v>410000</v>
      </c>
    </row>
    <row r="43" spans="2:13" x14ac:dyDescent="0.25">
      <c r="B43" s="46"/>
      <c r="C43" s="46"/>
      <c r="D43" s="46"/>
      <c r="E43" s="46"/>
      <c r="F43" s="46"/>
      <c r="G43" s="46"/>
      <c r="H43" s="46"/>
      <c r="I43" s="46"/>
      <c r="J43" s="43"/>
      <c r="L43" s="75" t="s">
        <v>117</v>
      </c>
      <c r="M43">
        <f t="shared" si="0"/>
        <v>420000</v>
      </c>
    </row>
    <row r="44" spans="2:13" x14ac:dyDescent="0.25">
      <c r="B44" s="5"/>
      <c r="L44" s="75" t="s">
        <v>118</v>
      </c>
      <c r="M44">
        <f t="shared" si="0"/>
        <v>430000</v>
      </c>
    </row>
    <row r="45" spans="2:13" ht="15.75" thickBot="1" x14ac:dyDescent="0.3">
      <c r="G45" s="8"/>
      <c r="H45" s="8"/>
      <c r="I45" s="8"/>
      <c r="J45" s="8"/>
      <c r="L45" s="75" t="s">
        <v>119</v>
      </c>
      <c r="M45">
        <f t="shared" si="0"/>
        <v>440000</v>
      </c>
    </row>
    <row r="46" spans="2:13" ht="27" thickBot="1" x14ac:dyDescent="0.45">
      <c r="B46" s="13" t="s">
        <v>22</v>
      </c>
      <c r="C46" s="14"/>
      <c r="D46" s="178" t="str">
        <f>+I42</f>
        <v>SELECT COUNTRY</v>
      </c>
      <c r="E46" s="179"/>
      <c r="G46" s="8"/>
      <c r="H46" s="8"/>
      <c r="I46" s="8"/>
      <c r="J46" s="8"/>
      <c r="L46" s="75" t="s">
        <v>120</v>
      </c>
      <c r="M46">
        <f t="shared" si="0"/>
        <v>450000</v>
      </c>
    </row>
    <row r="47" spans="2:13" x14ac:dyDescent="0.25">
      <c r="G47" s="8"/>
      <c r="H47" s="8"/>
      <c r="L47" s="75" t="s">
        <v>121</v>
      </c>
      <c r="M47">
        <f t="shared" si="0"/>
        <v>460000</v>
      </c>
    </row>
    <row r="48" spans="2:13" x14ac:dyDescent="0.25">
      <c r="I48" s="15"/>
      <c r="L48" s="75" t="s">
        <v>122</v>
      </c>
      <c r="M48">
        <f t="shared" si="0"/>
        <v>470000</v>
      </c>
    </row>
    <row r="49" spans="7:13" x14ac:dyDescent="0.25">
      <c r="G49" s="16"/>
      <c r="H49" s="16"/>
      <c r="L49" s="75" t="s">
        <v>123</v>
      </c>
      <c r="M49">
        <f t="shared" si="0"/>
        <v>480000</v>
      </c>
    </row>
    <row r="50" spans="7:13" ht="15.75" x14ac:dyDescent="0.25">
      <c r="G50" s="17" t="s">
        <v>23</v>
      </c>
      <c r="L50" s="75" t="s">
        <v>124</v>
      </c>
      <c r="M50">
        <f t="shared" si="0"/>
        <v>490000</v>
      </c>
    </row>
    <row r="51" spans="7:13" x14ac:dyDescent="0.25">
      <c r="L51" s="75" t="s">
        <v>125</v>
      </c>
      <c r="M51">
        <f t="shared" si="0"/>
        <v>500000</v>
      </c>
    </row>
    <row r="52" spans="7:13" x14ac:dyDescent="0.25">
      <c r="L52" s="75" t="s">
        <v>126</v>
      </c>
      <c r="M52">
        <f t="shared" si="0"/>
        <v>510000</v>
      </c>
    </row>
    <row r="53" spans="7:13" x14ac:dyDescent="0.25">
      <c r="L53" s="75" t="s">
        <v>127</v>
      </c>
      <c r="M53">
        <f t="shared" si="0"/>
        <v>520000</v>
      </c>
    </row>
  </sheetData>
  <sheetProtection algorithmName="SHA-512" hashValue="m8VdTtWPm6xlh6Hb4Y4pAFDJL1mBG1yPLcVaTY/rzfet4qco6FVutiQwH4hAvL+mq/vmc6M1/RIar7nQqVPWXw==" saltValue="rtp6ErBiZawoEuxWMz+GGA==" spinCount="100000" sheet="1" objects="1" scenarios="1" selectLockedCells="1" selectUnlockedCells="1"/>
  <mergeCells count="37">
    <mergeCell ref="B42:H42"/>
    <mergeCell ref="B39:H39"/>
    <mergeCell ref="B40:H40"/>
    <mergeCell ref="B41:H41"/>
    <mergeCell ref="D17:D18"/>
    <mergeCell ref="E17:E18"/>
    <mergeCell ref="F17:F18"/>
    <mergeCell ref="G17:G18"/>
    <mergeCell ref="H17:H18"/>
    <mergeCell ref="B32:D32"/>
    <mergeCell ref="B31:F31"/>
    <mergeCell ref="B36:D36"/>
    <mergeCell ref="B37:D37"/>
    <mergeCell ref="B38:D38"/>
    <mergeCell ref="E32:F32"/>
    <mergeCell ref="E33:F33"/>
    <mergeCell ref="B2:I3"/>
    <mergeCell ref="B11:I11"/>
    <mergeCell ref="B12:I12"/>
    <mergeCell ref="D46:E46"/>
    <mergeCell ref="B13:C13"/>
    <mergeCell ref="D13:E13"/>
    <mergeCell ref="G13:H13"/>
    <mergeCell ref="D14:I14"/>
    <mergeCell ref="B16:I16"/>
    <mergeCell ref="B30:H30"/>
    <mergeCell ref="B33:D33"/>
    <mergeCell ref="B34:D34"/>
    <mergeCell ref="B35:D35"/>
    <mergeCell ref="D15:I15"/>
    <mergeCell ref="I17:I18"/>
    <mergeCell ref="C17:C18"/>
    <mergeCell ref="E34:F34"/>
    <mergeCell ref="E35:F35"/>
    <mergeCell ref="E36:F36"/>
    <mergeCell ref="E37:F37"/>
    <mergeCell ref="E38:F38"/>
  </mergeCells>
  <dataValidations count="2">
    <dataValidation imeMode="off" allowBlank="1" showInputMessage="1" showErrorMessage="1" sqref="B46:D46 B47 B45:I45 I46 G46:H47 C14:C15 B4:B10 E4:F9 B2 B13:B16 I13:J14 I15 D13:D15" xr:uid="{00000000-0002-0000-0100-000000000000}"/>
    <dataValidation type="list" allowBlank="1" showInputMessage="1" showErrorMessage="1" sqref="C19:H29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Hoesl</cp:lastModifiedBy>
  <cp:lastPrinted>2017-11-24T15:21:49Z</cp:lastPrinted>
  <dcterms:created xsi:type="dcterms:W3CDTF">2012-01-10T18:33:01Z</dcterms:created>
  <dcterms:modified xsi:type="dcterms:W3CDTF">2018-03-13T08:16:23Z</dcterms:modified>
</cp:coreProperties>
</file>